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3" r:id="rId1"/>
    <sheet name="池体部分" sheetId="1" r:id="rId2"/>
    <sheet name="建筑物部分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<sst xmlns="http://schemas.openxmlformats.org/spreadsheetml/2006/main" count="244" uniqueCount="143">
  <si>
    <t xml:space="preserve">报 价  函 </t>
  </si>
  <si>
    <t>工程名称：</t>
  </si>
  <si>
    <t>民勤红砂岗镇污水综合处理项目-第一标段-建构筑物劳务分包工程</t>
  </si>
  <si>
    <t>建设地点：</t>
  </si>
  <si>
    <t>甘肃省武威市民勤红砂岗镇</t>
  </si>
  <si>
    <t xml:space="preserve">     工程总价（小写）：       </t>
  </si>
  <si>
    <t xml:space="preserve">             （大写）：    </t>
  </si>
  <si>
    <t xml:space="preserve">    报价单位： （盖章）</t>
  </si>
  <si>
    <t xml:space="preserve">          </t>
  </si>
  <si>
    <t xml:space="preserve">    编制时间：            </t>
  </si>
  <si>
    <t>民勤红砂岗镇污水综合处理项目-构筑物劳务分包工程一标段清单</t>
  </si>
  <si>
    <t>序号</t>
  </si>
  <si>
    <t>项目内容</t>
  </si>
  <si>
    <t>工程量结算计算规则</t>
  </si>
  <si>
    <t>单位</t>
  </si>
  <si>
    <t>深度处理池及回用水泵房</t>
  </si>
  <si>
    <t>生物池</t>
  </si>
  <si>
    <t>臭氧接触池及BAF池</t>
  </si>
  <si>
    <t>BAF产水池及泵房</t>
  </si>
  <si>
    <t>暂定工程量合计</t>
  </si>
  <si>
    <t>不含税单价（元）</t>
  </si>
  <si>
    <t>不含税合价
（元）</t>
  </si>
  <si>
    <t>备注</t>
  </si>
  <si>
    <t>基础垫层</t>
  </si>
  <si>
    <r>
      <rPr>
        <sz val="9"/>
        <color theme="1"/>
        <rFont val="宋体"/>
        <charset val="134"/>
      </rPr>
      <t>按实际施工部位的图示结构尺寸</t>
    </r>
    <r>
      <rPr>
        <sz val="9"/>
        <color rgb="FF000000"/>
        <rFont val="宋体"/>
        <charset val="134"/>
      </rPr>
      <t>以平方米计算</t>
    </r>
  </si>
  <si>
    <t>m2</t>
  </si>
  <si>
    <t>包人工，含基坑基底修整整平、垫层浇筑及支模体系</t>
  </si>
  <si>
    <t>混凝土工程</t>
  </si>
  <si>
    <t>以施工图为参考，按实际施工部位的图示结构尺寸按体积进行计算，扣除砌体中已计算的混凝土用量。混凝土构件不限于池体底板、池壁、盖板、池壁梁柱、后浇带浇筑、异形檐口、池壁腋角及支墩、集水坑等等。</t>
  </si>
  <si>
    <t>m3</t>
  </si>
  <si>
    <t>包工包辅材机具，含二次结构池壁腋角及支墩浇筑18.77m3</t>
  </si>
  <si>
    <t>模板（层高≤3.6m）</t>
  </si>
  <si>
    <t>按砼接触面积以平方米计算。含池壁的穿墙对拉螺杆，螺杆的切割及螺杆洞的封堵。</t>
  </si>
  <si>
    <t>1、包括施工区域内垫层、独立基础、基础梁、矩形梁、框架柱、结构柱、楼板、圈梁、围墙地梁、卫生间上返带、消防水池池壁、消防水池底板等；
2、单价包含人工费、材料费、小型机具使用费、模板安装吊装费等；
3、超过3.6m的模板单价包含支撑架管的材料费及租赁费。</t>
  </si>
  <si>
    <t>超高模板增加费（3.6m＜层高≤5.2m）</t>
  </si>
  <si>
    <t>超高模板增加费（（层高＞5.2m）</t>
  </si>
  <si>
    <t>/</t>
  </si>
  <si>
    <t>钢筋工程</t>
  </si>
  <si>
    <t>按照设计图纸进行计算，扣除砌体中已计算的钢筋用量.结算按照实际合理工程量进行结算</t>
  </si>
  <si>
    <t>t</t>
  </si>
  <si>
    <t>包工包辅材，钢筋甲供</t>
  </si>
  <si>
    <t>外架（落地架）搭拆</t>
  </si>
  <si>
    <t>地下池体部分按照外池壁垂直投影面积</t>
  </si>
  <si>
    <t>包工包料：含架管的场内外搬运、搭拆脚手板</t>
  </si>
  <si>
    <t>钢板止水带</t>
  </si>
  <si>
    <t>按实际安装中心线长度计算</t>
  </si>
  <si>
    <t>m</t>
  </si>
  <si>
    <t>包工包辅材;钢板止水带-330*4，钢板止水带甲供。</t>
  </si>
  <si>
    <t>膨胀加强带</t>
  </si>
  <si>
    <t>含后浇带钢丝网、加强钢筋的制安焊接等</t>
  </si>
  <si>
    <t>池体底板防水</t>
  </si>
  <si>
    <t>50厚C20细石混凝土。按实际面积计算</t>
  </si>
  <si>
    <t>混凝土、水泥、砂、石甲供。</t>
  </si>
  <si>
    <t>集水坑(基坑支护)</t>
  </si>
  <si>
    <t>按实际施工数量计取</t>
  </si>
  <si>
    <t>座</t>
  </si>
  <si>
    <r>
      <rPr>
        <sz val="9"/>
        <color theme="1"/>
        <rFont val="宋体"/>
        <charset val="134"/>
        <scheme val="minor"/>
      </rPr>
      <t>1000*1000*1000砖砌集水井，壁厚240mm。</t>
    </r>
    <r>
      <rPr>
        <b/>
        <sz val="9"/>
        <color theme="1"/>
        <rFont val="宋体"/>
        <charset val="134"/>
        <scheme val="minor"/>
      </rPr>
      <t>混凝土、水泥、砂、砖甲供</t>
    </r>
  </si>
  <si>
    <t>砖砌排水沟(基坑支护)（含抹灰）</t>
  </si>
  <si>
    <t>按实际施工长度计取</t>
  </si>
  <si>
    <r>
      <rPr>
        <sz val="9"/>
        <color theme="1"/>
        <rFont val="宋体"/>
        <charset val="134"/>
        <scheme val="minor"/>
      </rPr>
      <t>300*300mm 砖砌排水沟
人工配合机械开挖沟槽土方及回填、清理沟槽及砌筑期间的排水;浇筑垫层(含模板):砌筑 120mm 墙，内部及顶粉刷1:2 水泥砂浆:</t>
    </r>
    <r>
      <rPr>
        <b/>
        <sz val="9"/>
        <color theme="1"/>
        <rFont val="宋体"/>
        <charset val="134"/>
        <scheme val="minor"/>
      </rPr>
      <t>水泥、砂、混凝土、砖甲供</t>
    </r>
    <r>
      <rPr>
        <sz val="9"/>
        <color theme="1"/>
        <rFont val="宋体"/>
        <charset val="134"/>
        <scheme val="minor"/>
      </rPr>
      <t>。</t>
    </r>
  </si>
  <si>
    <t>井、池渗漏试验</t>
  </si>
  <si>
    <t>A.小计</t>
  </si>
  <si>
    <t>元</t>
  </si>
  <si>
    <t>B.安全文明施工费</t>
  </si>
  <si>
    <t>按占地面积计取</t>
  </si>
  <si>
    <t>C.管理费</t>
  </si>
  <si>
    <t>D.利润</t>
  </si>
  <si>
    <t>E.税金</t>
  </si>
  <si>
    <r>
      <rPr>
        <sz val="9"/>
        <rFont val="宋体"/>
        <charset val="134"/>
      </rPr>
      <t>（A+B+C+D）*</t>
    </r>
    <r>
      <rPr>
        <u/>
        <sz val="9"/>
        <rFont val="宋体"/>
        <charset val="134"/>
      </rPr>
      <t xml:space="preserve"> 3 </t>
    </r>
    <r>
      <rPr>
        <sz val="9"/>
        <rFont val="宋体"/>
        <charset val="134"/>
      </rPr>
      <t>%专票</t>
    </r>
  </si>
  <si>
    <t>含税合计（元）（A+B+C+D+E）</t>
  </si>
  <si>
    <t>民勤红砂岗镇污水综合处理项目-建筑物劳务分包工程一标段清单</t>
  </si>
  <si>
    <t>分部名称</t>
  </si>
  <si>
    <t>臭氧接触池及BAF池-地上建筑</t>
  </si>
  <si>
    <t>BAF产水池及泵房-地上建筑</t>
  </si>
  <si>
    <t>深度处理池及回用水泵房-地上建筑</t>
  </si>
  <si>
    <t>综合办公楼3F</t>
  </si>
  <si>
    <t>高效沉淀池设备间1F</t>
  </si>
  <si>
    <t>加药间及出水在线监测室 1F</t>
  </si>
  <si>
    <t>门卫室1F</t>
  </si>
  <si>
    <t>二</t>
  </si>
  <si>
    <t>池上建筑/建筑物</t>
  </si>
  <si>
    <t>商品砼浇筑</t>
  </si>
  <si>
    <t>砼浇筑、振捣、养护，以施工图为参考，按实际施工部位的图示结构尺寸按体积进行计算，扣除砌体中已计算的混凝土用量。混凝土构件不限于独立基础、矩形柱、矩形梁、异形檐口、有梁板等等。</t>
  </si>
  <si>
    <t>1、包括房屋建筑工程设备基础、独立基础、基础梁、框架柱、矩形梁、楼板、雨棚板、女儿墙等砼浇筑、振捣、养护等；
2、单价包含人工费、小型机具费、辅材费等，不含商品砼材料费、模板费（另计）。</t>
  </si>
  <si>
    <t>二次结构砼浇筑</t>
  </si>
  <si>
    <t>钢筋制作安装、砼浇筑、振捣、养护。</t>
  </si>
  <si>
    <t>1、包括窗户压顶、过梁、圈梁、构造柱、压顶等小方量砼浇筑；
2、含钢筋制作安装、砼浇筑、振捣、养护等；
3、单价包含人工费、小型机具费、辅材费等，不含商品砼材料费。</t>
  </si>
  <si>
    <t>现浇构件钢筋</t>
  </si>
  <si>
    <t>钢筋制作、运输、绑扎、安装等，按照设计图纸进行计算，扣除砌体中已计算的钢筋用量.结算按照实际合理工程量进行结算。</t>
  </si>
  <si>
    <t>1、包括钢筋制作、运输（含场内运输）、安装、钢筋绑扎、焊接、机械连接（含套筒材料费）、砌体加筋钢筋的加工安装等；
2、单价包含人工费、辅材费（如扎丝、乙炔、套筒等）、小型机具费（如焊机、切割机等）、材料二次搬运费等，不含钢筋材料费。</t>
  </si>
  <si>
    <t>砌筑工程</t>
  </si>
  <si>
    <t>砌砖墙</t>
  </si>
  <si>
    <t>1.调、运、铺砂浆，运、砌砖，安放木砖、垫块；
2、A5.0蒸压加气混凝土砌块</t>
  </si>
  <si>
    <t>1、包括建筑工程外墙及内墙砌筑等，室内防潮层；
2、单价包含人工费、辅料费、小型机具费；不含砖砌块、水泥、砂材料费。</t>
  </si>
  <si>
    <t>实心砖墙</t>
  </si>
  <si>
    <t>1.调、运、铺砂浆，运、砌砖，安放木砖、垫块；
2、2、混凝土实心砖240mm*115mm*53mm</t>
  </si>
  <si>
    <t>1、包括建筑工程外墙、内墙、台阶砌筑，墙身防潮层等；
2、单价包含人工费、辅料费、小型机具费；不含砖砌块、水泥、砂材料费。</t>
  </si>
  <si>
    <t>模板工程(按砼与模板接触面积计算,楼梯模板工程量按投影面积*1.65计取）</t>
  </si>
  <si>
    <t>模板制作、安装、拆除、整理堆放、场内运输及清理模板粘结物及模内杂物、刷隔离剂、封堵孔洞等。</t>
  </si>
  <si>
    <t>超高模板增加费（层高＞5.2m）</t>
  </si>
  <si>
    <t>屋面及防水工程</t>
  </si>
  <si>
    <t>卷材防水屋面</t>
  </si>
  <si>
    <t>1.钢筋混凝土面板
2.最薄30厚LC5.0轻集料混凝土2%找坡层
3.70厚挤塑聚苯乙烯泡沫板（此处不计）
4.20厚1:3水泥砂浆找平层
5.2道1.5厚CPS反应粘接型高分子膜基湿铺防水卷材（此处不计）
6.10厚低强度等级砂浆隔离层
7.30厚1:3水泥砂浆面层，1m*1m分隔，缝宽10，缝内填粗砂，水泥砂浆保护层内配φ1镀锌钢丝网，每块980*980，网孔20-30</t>
  </si>
  <si>
    <t>1、单价包含人工费、辅助材料费、小型机具费等；混凝土、防水卷材、水泥、砂、钢筋网甲供等。
2、计量方式按照屋顶实际水平投影面积计算，投标人报价应综合考虑。</t>
  </si>
  <si>
    <t>屋面涂膜防水(（雨篷）</t>
  </si>
  <si>
    <t>1.20厚1:2.5水泥砂浆结合层，外侧做水泥钉压条
2.1.5厚聚氨酯防水层（此处不计）
3.20厚1:3水泥砂浆找平层
4.20厚挤塑聚苯乙烯泡沫板保温层（此处不计）
5.钢筋混凝土板</t>
  </si>
  <si>
    <t>1、单价包含人工费、辅助材料费、小型机具费等；防水材料、砂浆等甲供。
2、计量方式按照屋顶实际水平投影面积计算。</t>
  </si>
  <si>
    <t>屋面水落口</t>
  </si>
  <si>
    <t>1.排水管品种、规格:UPVCDe110落水管；
2.雨水口品种、规格:De110雨水口</t>
  </si>
  <si>
    <t>处</t>
  </si>
  <si>
    <t>1、包括所有房屋建筑屋面穿女儿墙屋面水落口；
2、单价包括人工费、材料费（完成该项工程所需的一切材料，包括但不限于成平雨水斗、雨水管、防水层材料、密封材料等）、小型机具使用费等。</t>
  </si>
  <si>
    <t>墙面工程</t>
  </si>
  <si>
    <t>外墙抹灰</t>
  </si>
  <si>
    <t>1、清理基层、外填充墙体与钢筋砼构件用射钉固定200mm钢丝网，专用修补材料修补墙面，10~12厚专用抹灰砂浆找平，5厚聚合物水泥防水砂浆,
2、包人工、辅材、小型机具。</t>
  </si>
  <si>
    <t>1、包括所有建筑内墙面抹灰工程；
2、单价包含人工费、辅料费、小型机具、简易脚手架费；
3、水泥、砂、钢丝网材料甲供。</t>
  </si>
  <si>
    <t>内墙抹灰</t>
  </si>
  <si>
    <t>1、清理基层、内墙充墙体与钢筋砼构件用射钉固定200mm钢丝网，3厚外加剂专用砂浆打底刮糙或专用界面剂一道甩毛(甩前喷湿墙面)，20厚水泥混合砂浆抹平压光
2、包人工、辅材、小型机具。</t>
  </si>
  <si>
    <t>脚手架</t>
  </si>
  <si>
    <t>1、场内、场外材料搬运；
2、搭、拆脚手架、挡脚板、 上下翻板子；
3、拆除脚手架后材料的堆放。</t>
  </si>
  <si>
    <t>1、包括施工厂区内房建工程的外脚手架搭设；
2、按外墙外边线长度*外墙高度按面积计算
3、单价包含搭设人工费、材料费及材料租赁费、搭设用机械设备费。</t>
  </si>
  <si>
    <t>地面</t>
  </si>
  <si>
    <t>一层刚性地面</t>
  </si>
  <si>
    <t>2.80厚C20混凝土垫层
1.压土填实</t>
  </si>
  <si>
    <t>单价包含人工费、辅材及小型机具；混凝土甲供</t>
  </si>
  <si>
    <t>一层刚性地面（环氧砂浆地面）</t>
  </si>
  <si>
    <t>1.200厚C30混凝土垫层
2.0.2厚塑料薄膜浮铺
3.压实填土，压实系数不小于90%
4.具体做法：详见图纸及图集23J909，地Q9</t>
  </si>
  <si>
    <t>单价包含人工费、模板、辅材及小型机具；混凝土、薄膜甲供</t>
  </si>
  <si>
    <t>散水</t>
  </si>
  <si>
    <t>1.80厚C20混凝土面层，撒1:1水泥砂子压实赶光
2.150厚粒径10～40砾石灌M2.5混合砂浆或150厚3:7灰土夯实，宽出面层100
3.压实填土，压实系数≥93，向外坡3%-5%
4具体做法：详见图纸及图集23J909，散1</t>
  </si>
  <si>
    <t>单价包含人工费、模板、辅材及小型机具；混凝土、水泥、砂、石甲供</t>
  </si>
  <si>
    <t>坡道</t>
  </si>
  <si>
    <t>1.100厚C20混凝土
2.300厚粒径10～40碎石灌DM M5砂浆(M5混合砂浆)或300厚3:7灰土分两步夯实，宽出面层300
3.压实填土，压实系数&gt;93坡度按工程设计)
4具体做法：详见图纸及图集23J909，坡4A</t>
  </si>
  <si>
    <t>台阶</t>
  </si>
  <si>
    <t>1.80厚C20混凝土，台阶面向外坡1%
2.300厚粒径10～40碎石灌M2.5混合砂浆或300厚3:7灰土分两步夯实，宽出面层100
3.压实填土，压实系数≥93%
4.具体做法：详见图纸及图集23J909，台2</t>
  </si>
  <si>
    <t>单价包含人工费、辅材及小型机具；混凝土、水泥、砂、石甲供</t>
  </si>
  <si>
    <t>地沟300*300mm</t>
  </si>
  <si>
    <t>1.砖品种、规格、强度等级:钢筋混凝土地沟
2.沟截面尺寸:300*300mm、300*400mm、250*600mm
3.具体做法:详见图纸及图集07J306-P9-1、07J306-P8-1</t>
  </si>
  <si>
    <t>单价包含人工挖沟土及回填，含混凝土浇筑、模板、辅材及小型机具；混凝土、水泥、砂、石、盖板甲供</t>
  </si>
  <si>
    <t>电缆沟800*1000</t>
  </si>
  <si>
    <t>1.名称:钢筋混凝土电缆沟
2.沟截面净空尺寸:800*1000m、300*1000mm
3.垫层材料种类、厚度:80mm厚C15混凝土垫层
4.混凝土强度等级:C30混凝土
5.具体做法:详见图纸及图集07J912-1,P42</t>
  </si>
  <si>
    <t>单价包含人工挖沟土及回填，含混凝土浇筑、模板、预埋铁、支架及辅材及小型机具；混凝土、水泥、砂、石、盖板甲供</t>
  </si>
  <si>
    <t>按建筑面积计取</t>
  </si>
  <si>
    <r>
      <rPr>
        <sz val="9"/>
        <rFont val="宋体"/>
        <charset val="134"/>
      </rPr>
      <t>（A+B+C+D）*</t>
    </r>
    <r>
      <rPr>
        <u/>
        <sz val="9"/>
        <rFont val="宋体"/>
        <charset val="134"/>
      </rPr>
      <t xml:space="preserve">  </t>
    </r>
    <r>
      <rPr>
        <sz val="9"/>
        <rFont val="宋体"/>
        <charset val="134"/>
      </rPr>
      <t>%专票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</si>
</sst>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&quot;元&quot;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28"/>
      <name val="黑体"/>
      <charset val="134"/>
    </font>
    <font>
      <sz val="10"/>
      <name val="Helv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u/>
      <sz val="9"/>
      <name val="宋体"/>
      <charset val="134"/>
    </font>
    <font>
      <b/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0" fillId="0" borderId="0"/>
    <xf numFmtId="0" fontId="9" fillId="0" borderId="0"/>
    <xf numFmtId="0" fontId="10" fillId="0" borderId="0">
      <alignment vertical="center"/>
    </xf>
    <xf numFmtId="0" fontId="32" fillId="0" borderId="0"/>
  </cellStyleXfs>
  <cellXfs count="6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9" fontId="7" fillId="0" borderId="1" xfId="50" applyNumberFormat="1" applyFont="1" applyFill="1" applyBorder="1" applyAlignment="1">
      <alignment horizontal="left" vertical="center" wrapText="1"/>
    </xf>
    <xf numFmtId="0" fontId="7" fillId="3" borderId="2" xfId="50" applyFont="1" applyFill="1" applyBorder="1" applyAlignment="1">
      <alignment horizontal="center" vertical="center" wrapText="1"/>
    </xf>
    <xf numFmtId="0" fontId="7" fillId="3" borderId="7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3" borderId="3" xfId="5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7" fillId="0" borderId="0" xfId="52" applyFont="1"/>
    <xf numFmtId="176" fontId="7" fillId="0" borderId="0" xfId="52" applyNumberFormat="1" applyFont="1" applyAlignment="1">
      <alignment horizontal="center"/>
    </xf>
    <xf numFmtId="0" fontId="8" fillId="0" borderId="0" xfId="53" applyFont="1" applyAlignment="1">
      <alignment horizontal="center" vertical="center"/>
    </xf>
    <xf numFmtId="0" fontId="9" fillId="0" borderId="0" xfId="53" applyFont="1" applyAlignment="1"/>
    <xf numFmtId="0" fontId="10" fillId="0" borderId="0" xfId="53">
      <alignment vertical="center"/>
    </xf>
    <xf numFmtId="0" fontId="11" fillId="0" borderId="0" xfId="53" applyFont="1" applyAlignment="1"/>
    <xf numFmtId="0" fontId="11" fillId="0" borderId="0" xfId="53" applyFont="1" applyAlignment="1">
      <alignment horizontal="left" vertical="center"/>
    </xf>
    <xf numFmtId="0" fontId="11" fillId="0" borderId="0" xfId="53" applyFont="1">
      <alignment vertical="center"/>
    </xf>
    <xf numFmtId="0" fontId="12" fillId="0" borderId="8" xfId="53" applyFont="1" applyBorder="1" applyAlignment="1">
      <alignment horizontal="center" vertical="center" wrapText="1"/>
    </xf>
    <xf numFmtId="0" fontId="11" fillId="0" borderId="0" xfId="54" applyFont="1" applyAlignment="1">
      <alignment vertical="center"/>
    </xf>
    <xf numFmtId="0" fontId="11" fillId="0" borderId="8" xfId="54" applyFont="1" applyBorder="1" applyAlignment="1">
      <alignment horizontal="center" vertical="center"/>
    </xf>
    <xf numFmtId="177" fontId="11" fillId="0" borderId="8" xfId="53" applyNumberFormat="1" applyFont="1" applyBorder="1" applyAlignment="1">
      <alignment horizontal="center" vertical="center"/>
    </xf>
    <xf numFmtId="0" fontId="12" fillId="0" borderId="8" xfId="54" applyFont="1" applyBorder="1" applyAlignment="1" applyProtection="1">
      <alignment horizontal="left"/>
      <protection hidden="1"/>
    </xf>
    <xf numFmtId="0" fontId="11" fillId="0" borderId="8" xfId="53" applyFont="1" applyBorder="1">
      <alignment vertical="center"/>
    </xf>
    <xf numFmtId="0" fontId="7" fillId="0" borderId="8" xfId="52" applyFont="1" applyBorder="1"/>
    <xf numFmtId="31" fontId="11" fillId="0" borderId="8" xfId="53" applyNumberFormat="1" applyFont="1" applyBorder="1" applyAlignment="1">
      <alignment horizontal="center"/>
    </xf>
    <xf numFmtId="0" fontId="11" fillId="0" borderId="8" xfId="53" applyFont="1" applyBorder="1" applyAlignment="1">
      <alignment horizontal="center"/>
    </xf>
    <xf numFmtId="0" fontId="9" fillId="0" borderId="8" xfId="53" applyFont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2 26" xfId="51"/>
    <cellStyle name="_ET_STYLE_NoName_00_" xfId="52"/>
    <cellStyle name="常规 28" xfId="53"/>
    <cellStyle name="常规_南通六建中庙7地块C16-1(61#楼)结算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workbookViewId="0">
      <selection activeCell="L10" sqref="L10"/>
    </sheetView>
  </sheetViews>
  <sheetFormatPr defaultColWidth="7.5" defaultRowHeight="11.25" outlineLevelCol="7"/>
  <cols>
    <col min="1" max="1" width="5.75" style="48" customWidth="1"/>
    <col min="2" max="2" width="12.1333333333333" style="48" customWidth="1"/>
    <col min="3" max="3" width="11.6333333333333" style="49"/>
    <col min="4" max="4" width="21.5" style="49"/>
    <col min="5" max="5" width="13.3833333333333" style="48" customWidth="1"/>
    <col min="6" max="7" width="7.5" style="48" customWidth="1"/>
    <col min="8" max="8" width="10" style="48" customWidth="1"/>
    <col min="9" max="16384" width="7.5" style="48"/>
  </cols>
  <sheetData>
    <row r="1" s="48" customFormat="1" ht="35.25" spans="1:8">
      <c r="A1" s="50" t="s">
        <v>0</v>
      </c>
      <c r="B1" s="50"/>
      <c r="C1" s="50"/>
      <c r="D1" s="50"/>
      <c r="E1" s="50"/>
      <c r="F1" s="50"/>
      <c r="G1" s="50"/>
      <c r="H1" s="50"/>
    </row>
    <row r="2" s="48" customFormat="1" ht="28.5" customHeight="1" spans="1:8">
      <c r="A2" s="51"/>
      <c r="B2" s="51"/>
      <c r="C2" s="51"/>
      <c r="D2" s="51"/>
      <c r="E2" s="51"/>
      <c r="F2" s="51"/>
      <c r="G2" s="52"/>
      <c r="H2" s="52"/>
    </row>
    <row r="3" s="48" customFormat="1" ht="27.75" customHeight="1" spans="1:8">
      <c r="A3" s="53"/>
      <c r="B3" s="53"/>
      <c r="C3" s="53"/>
      <c r="D3" s="53"/>
      <c r="E3" s="53"/>
      <c r="F3" s="51"/>
      <c r="G3" s="52"/>
      <c r="H3" s="52"/>
    </row>
    <row r="4" s="48" customFormat="1" ht="37.15" customHeight="1" spans="1:8">
      <c r="A4" s="54"/>
      <c r="B4" s="54"/>
      <c r="C4" s="54"/>
      <c r="D4" s="54"/>
      <c r="E4" s="54"/>
      <c r="F4" s="53"/>
      <c r="G4" s="52"/>
      <c r="H4" s="52"/>
    </row>
    <row r="5" s="48" customFormat="1" ht="57" customHeight="1" spans="1:8">
      <c r="A5" s="55"/>
      <c r="B5" s="54" t="s">
        <v>1</v>
      </c>
      <c r="C5" s="56" t="s">
        <v>2</v>
      </c>
      <c r="D5" s="56"/>
      <c r="E5" s="56"/>
      <c r="F5" s="56"/>
      <c r="G5" s="56"/>
      <c r="H5" s="56"/>
    </row>
    <row r="6" s="48" customFormat="1" ht="37.15" customHeight="1" spans="1:8">
      <c r="A6" s="54"/>
      <c r="B6" s="54"/>
      <c r="C6" s="54"/>
      <c r="D6" s="54"/>
      <c r="E6" s="54"/>
      <c r="F6" s="53"/>
      <c r="G6" s="52"/>
      <c r="H6" s="52"/>
    </row>
    <row r="7" s="48" customFormat="1" ht="21" customHeight="1" spans="1:8">
      <c r="A7" s="54"/>
      <c r="B7" s="57" t="s">
        <v>3</v>
      </c>
      <c r="C7" s="58" t="s">
        <v>4</v>
      </c>
      <c r="D7" s="58"/>
      <c r="E7" s="58"/>
      <c r="F7" s="58"/>
      <c r="G7" s="58"/>
      <c r="H7" s="58"/>
    </row>
    <row r="8" s="48" customFormat="1" ht="37.15" customHeight="1" spans="1:8">
      <c r="A8" s="54"/>
      <c r="B8" s="54"/>
      <c r="C8" s="54"/>
      <c r="D8" s="54"/>
      <c r="E8" s="54"/>
      <c r="F8" s="53"/>
      <c r="G8" s="52"/>
      <c r="H8" s="52"/>
    </row>
    <row r="9" s="48" customFormat="1" ht="21" customHeight="1" spans="1:8">
      <c r="A9" s="54" t="s">
        <v>5</v>
      </c>
      <c r="B9" s="54"/>
      <c r="C9" s="54"/>
      <c r="D9" s="59"/>
      <c r="E9" s="59"/>
      <c r="F9" s="59"/>
      <c r="G9" s="59"/>
      <c r="H9" s="59"/>
    </row>
    <row r="10" s="48" customFormat="1" ht="37.15" customHeight="1" spans="1:8">
      <c r="A10" s="54"/>
      <c r="B10" s="54"/>
      <c r="C10" s="54"/>
      <c r="D10" s="54"/>
      <c r="E10" s="54"/>
      <c r="F10" s="53"/>
      <c r="G10" s="52"/>
      <c r="H10" s="52"/>
    </row>
    <row r="11" s="48" customFormat="1" ht="21" customHeight="1" spans="1:8">
      <c r="A11" s="54" t="s">
        <v>6</v>
      </c>
      <c r="B11" s="54"/>
      <c r="C11" s="54"/>
      <c r="D11" s="60"/>
      <c r="E11" s="60"/>
      <c r="F11" s="60"/>
      <c r="G11" s="60"/>
      <c r="H11" s="60"/>
    </row>
    <row r="12" s="48" customFormat="1" ht="37.15" customHeight="1" spans="1:8">
      <c r="A12" s="54"/>
      <c r="B12" s="54"/>
      <c r="C12" s="54"/>
      <c r="D12" s="54"/>
      <c r="E12" s="54"/>
      <c r="F12" s="53"/>
      <c r="G12" s="52"/>
      <c r="H12" s="52"/>
    </row>
    <row r="13" s="48" customFormat="1" ht="18.95" customHeight="1" spans="1:8">
      <c r="A13" s="54"/>
      <c r="B13" s="54"/>
      <c r="C13" s="54"/>
      <c r="D13" s="54"/>
      <c r="E13" s="54"/>
      <c r="F13" s="53"/>
      <c r="G13" s="52"/>
      <c r="H13" s="52"/>
    </row>
    <row r="14" s="48" customFormat="1" ht="37.15" customHeight="1" spans="1:8">
      <c r="A14" s="54"/>
      <c r="B14" s="54"/>
      <c r="C14" s="54"/>
      <c r="D14" s="54"/>
      <c r="E14" s="54"/>
      <c r="F14" s="53"/>
      <c r="G14" s="52"/>
      <c r="H14" s="52"/>
    </row>
    <row r="15" s="48" customFormat="1" ht="21" customHeight="1" spans="1:8">
      <c r="A15" s="54" t="s">
        <v>7</v>
      </c>
      <c r="B15" s="55"/>
      <c r="C15" s="61"/>
      <c r="D15" s="61"/>
      <c r="E15" s="61"/>
      <c r="F15" s="61"/>
      <c r="G15" s="61"/>
      <c r="H15" s="62"/>
    </row>
    <row r="16" s="48" customFormat="1" ht="37.15" customHeight="1" spans="1:8">
      <c r="A16" s="54" t="s">
        <v>8</v>
      </c>
      <c r="B16" s="54"/>
      <c r="C16" s="54"/>
      <c r="D16" s="54"/>
      <c r="E16" s="54"/>
      <c r="F16" s="53"/>
      <c r="G16" s="52"/>
      <c r="H16" s="52"/>
    </row>
    <row r="17" s="48" customFormat="1" ht="21" customHeight="1" spans="1:8">
      <c r="A17" s="53" t="s">
        <v>9</v>
      </c>
      <c r="B17" s="53"/>
      <c r="C17" s="63"/>
      <c r="D17" s="64"/>
      <c r="E17" s="64"/>
      <c r="F17" s="65"/>
      <c r="G17" s="62"/>
      <c r="H17" s="62"/>
    </row>
  </sheetData>
  <mergeCells count="6">
    <mergeCell ref="A1:H1"/>
    <mergeCell ref="C5:H5"/>
    <mergeCell ref="C7:H7"/>
    <mergeCell ref="D9:H9"/>
    <mergeCell ref="D11:H11"/>
    <mergeCell ref="C17:E17"/>
  </mergeCells>
  <pageMargins left="0.75" right="0.75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view="pageBreakPreview" zoomScaleNormal="100" workbookViewId="0">
      <pane xSplit="1" ySplit="2" topLeftCell="B11" activePane="bottomRight" state="frozen"/>
      <selection/>
      <selection pane="topRight"/>
      <selection pane="bottomLeft"/>
      <selection pane="bottomRight" activeCell="P4" sqref="P4"/>
    </sheetView>
  </sheetViews>
  <sheetFormatPr defaultColWidth="9" defaultRowHeight="13.5"/>
  <cols>
    <col min="1" max="1" width="4.75" style="1" customWidth="1"/>
    <col min="2" max="2" width="14.375" style="1" customWidth="1"/>
    <col min="3" max="3" width="25" style="32" customWidth="1"/>
    <col min="4" max="4" width="6.03333333333333" style="4" customWidth="1"/>
    <col min="5" max="9" width="10.125" style="1" customWidth="1"/>
    <col min="10" max="10" width="10.3416666666667" style="1" customWidth="1"/>
    <col min="11" max="11" width="9.90833333333333" style="1" customWidth="1"/>
    <col min="12" max="12" width="22.75" style="33" customWidth="1"/>
    <col min="13" max="16384" width="9" style="1"/>
  </cols>
  <sheetData>
    <row r="1" s="1" customFormat="1" ht="34" customHeight="1" spans="1:12">
      <c r="A1" s="5" t="s">
        <v>10</v>
      </c>
      <c r="B1" s="5"/>
      <c r="C1" s="34"/>
      <c r="D1" s="5"/>
      <c r="E1" s="5"/>
      <c r="F1" s="5"/>
      <c r="G1" s="5"/>
      <c r="H1" s="5"/>
      <c r="I1" s="5"/>
      <c r="J1" s="5"/>
      <c r="K1" s="5"/>
      <c r="L1" s="39"/>
    </row>
    <row r="2" s="2" customFormat="1" ht="26" customHeight="1" spans="1:12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40" t="s">
        <v>22</v>
      </c>
    </row>
    <row r="3" s="2" customFormat="1" ht="34" customHeight="1" spans="1:12">
      <c r="A3" s="35">
        <v>1</v>
      </c>
      <c r="B3" s="13" t="s">
        <v>23</v>
      </c>
      <c r="C3" s="13" t="s">
        <v>24</v>
      </c>
      <c r="D3" s="6" t="s">
        <v>25</v>
      </c>
      <c r="E3" s="35">
        <v>712.08</v>
      </c>
      <c r="F3" s="35">
        <v>1398.32</v>
      </c>
      <c r="G3" s="35">
        <v>344.04</v>
      </c>
      <c r="H3" s="35">
        <v>249.7</v>
      </c>
      <c r="I3" s="35">
        <f t="shared" ref="I3:I7" si="0">SUM(E3:H3)</f>
        <v>2704.14</v>
      </c>
      <c r="J3" s="6"/>
      <c r="K3" s="27"/>
      <c r="L3" s="41" t="s">
        <v>26</v>
      </c>
    </row>
    <row r="4" s="2" customFormat="1" ht="90" customHeight="1" spans="1:12">
      <c r="A4" s="35">
        <v>2</v>
      </c>
      <c r="B4" s="13" t="s">
        <v>27</v>
      </c>
      <c r="C4" s="13" t="s">
        <v>28</v>
      </c>
      <c r="D4" s="6" t="s">
        <v>29</v>
      </c>
      <c r="E4" s="6">
        <v>850.3</v>
      </c>
      <c r="F4" s="6">
        <v>2190.8</v>
      </c>
      <c r="G4" s="6">
        <v>530.69</v>
      </c>
      <c r="H4" s="6">
        <v>248.49</v>
      </c>
      <c r="I4" s="35">
        <f t="shared" si="0"/>
        <v>3820.28</v>
      </c>
      <c r="J4" s="6"/>
      <c r="K4" s="27"/>
      <c r="L4" s="41" t="s">
        <v>30</v>
      </c>
    </row>
    <row r="5" s="3" customFormat="1" ht="60" customHeight="1" spans="1:13">
      <c r="A5" s="35">
        <v>3</v>
      </c>
      <c r="B5" s="12" t="s">
        <v>31</v>
      </c>
      <c r="C5" s="12" t="s">
        <v>32</v>
      </c>
      <c r="D5" s="11" t="s">
        <v>25</v>
      </c>
      <c r="E5" s="11">
        <v>2738.42</v>
      </c>
      <c r="F5" s="11">
        <f>6985.11-400</f>
        <v>6585.11</v>
      </c>
      <c r="G5" s="11">
        <v>1930.34</v>
      </c>
      <c r="H5" s="11">
        <v>1930.34</v>
      </c>
      <c r="I5" s="17">
        <f t="shared" si="0"/>
        <v>13184.21</v>
      </c>
      <c r="J5" s="11"/>
      <c r="K5" s="27"/>
      <c r="L5" s="42" t="s">
        <v>33</v>
      </c>
      <c r="M5" s="2"/>
    </row>
    <row r="6" s="3" customFormat="1" ht="60" customHeight="1" spans="1:13">
      <c r="A6" s="35">
        <v>4</v>
      </c>
      <c r="B6" s="12" t="s">
        <v>34</v>
      </c>
      <c r="C6" s="12" t="s">
        <v>32</v>
      </c>
      <c r="D6" s="11" t="s">
        <v>25</v>
      </c>
      <c r="E6" s="17">
        <f>1356.2*(1/4.6)+436.07</f>
        <v>730.896086956522</v>
      </c>
      <c r="F6" s="17">
        <f>6216.45*1.6/7</f>
        <v>1420.90285714286</v>
      </c>
      <c r="G6" s="17">
        <f>517.47*(1.6/7)</f>
        <v>118.278857142857</v>
      </c>
      <c r="H6" s="17">
        <f>535.73*(1.6/4.75)</f>
        <v>180.456421052632</v>
      </c>
      <c r="I6" s="17">
        <f t="shared" si="0"/>
        <v>2450.53422229487</v>
      </c>
      <c r="J6" s="11"/>
      <c r="K6" s="27"/>
      <c r="L6" s="43"/>
      <c r="M6" s="2"/>
    </row>
    <row r="7" s="3" customFormat="1" ht="60" customHeight="1" spans="1:13">
      <c r="A7" s="35">
        <v>5</v>
      </c>
      <c r="B7" s="12" t="s">
        <v>35</v>
      </c>
      <c r="C7" s="12" t="s">
        <v>32</v>
      </c>
      <c r="D7" s="11" t="s">
        <v>25</v>
      </c>
      <c r="E7" s="11" t="s">
        <v>36</v>
      </c>
      <c r="F7" s="17">
        <f>6216.45*1.8/7</f>
        <v>1598.51571428571</v>
      </c>
      <c r="G7" s="17">
        <f>517.47*(1.8/7)</f>
        <v>133.063714285714</v>
      </c>
      <c r="H7" s="11" t="s">
        <v>36</v>
      </c>
      <c r="I7" s="17">
        <f t="shared" si="0"/>
        <v>1731.57942857142</v>
      </c>
      <c r="J7" s="11"/>
      <c r="K7" s="27"/>
      <c r="L7" s="44"/>
      <c r="M7" s="2"/>
    </row>
    <row r="8" s="2" customFormat="1" ht="46" customHeight="1" spans="1:12">
      <c r="A8" s="35">
        <v>6</v>
      </c>
      <c r="B8" s="13" t="s">
        <v>37</v>
      </c>
      <c r="C8" s="13" t="s">
        <v>38</v>
      </c>
      <c r="D8" s="6" t="s">
        <v>39</v>
      </c>
      <c r="E8" s="6">
        <v>72.122</v>
      </c>
      <c r="F8" s="6">
        <v>282.79</v>
      </c>
      <c r="G8" s="6">
        <v>53.009</v>
      </c>
      <c r="H8" s="6">
        <v>22.886</v>
      </c>
      <c r="I8" s="35">
        <f t="shared" ref="I7:I19" si="1">SUM(E8:H8)</f>
        <v>430.807</v>
      </c>
      <c r="J8" s="6"/>
      <c r="K8" s="27"/>
      <c r="L8" s="41" t="s">
        <v>40</v>
      </c>
    </row>
    <row r="9" s="2" customFormat="1" ht="34" customHeight="1" spans="1:12">
      <c r="A9" s="35">
        <v>7</v>
      </c>
      <c r="B9" s="13" t="s">
        <v>41</v>
      </c>
      <c r="C9" s="13" t="s">
        <v>42</v>
      </c>
      <c r="D9" s="6" t="s">
        <v>25</v>
      </c>
      <c r="E9" s="6">
        <v>460.45</v>
      </c>
      <c r="F9" s="6">
        <v>1071.51</v>
      </c>
      <c r="G9" s="6">
        <v>252.7</v>
      </c>
      <c r="H9" s="6">
        <v>271.14</v>
      </c>
      <c r="I9" s="35">
        <f t="shared" si="1"/>
        <v>2055.8</v>
      </c>
      <c r="J9" s="6"/>
      <c r="K9" s="27"/>
      <c r="L9" s="41" t="s">
        <v>43</v>
      </c>
    </row>
    <row r="10" s="2" customFormat="1" ht="34" customHeight="1" spans="1:12">
      <c r="A10" s="35">
        <v>8</v>
      </c>
      <c r="B10" s="36" t="s">
        <v>44</v>
      </c>
      <c r="C10" s="13" t="s">
        <v>45</v>
      </c>
      <c r="D10" s="6" t="s">
        <v>46</v>
      </c>
      <c r="E10" s="6">
        <v>269.9</v>
      </c>
      <c r="F10" s="6">
        <v>236.96</v>
      </c>
      <c r="G10" s="6">
        <v>302</v>
      </c>
      <c r="H10" s="6">
        <v>57.4</v>
      </c>
      <c r="I10" s="35">
        <f t="shared" si="1"/>
        <v>866.26</v>
      </c>
      <c r="J10" s="6"/>
      <c r="K10" s="27"/>
      <c r="L10" s="41" t="s">
        <v>47</v>
      </c>
    </row>
    <row r="11" s="2" customFormat="1" ht="34" customHeight="1" spans="1:12">
      <c r="A11" s="35">
        <v>9</v>
      </c>
      <c r="B11" s="36" t="s">
        <v>48</v>
      </c>
      <c r="C11" s="13" t="s">
        <v>45</v>
      </c>
      <c r="D11" s="35" t="s">
        <v>46</v>
      </c>
      <c r="E11" s="35">
        <f>180</f>
        <v>180</v>
      </c>
      <c r="F11" s="35">
        <v>172.3</v>
      </c>
      <c r="G11" s="11" t="s">
        <v>36</v>
      </c>
      <c r="H11" s="11" t="s">
        <v>36</v>
      </c>
      <c r="I11" s="35">
        <f t="shared" si="1"/>
        <v>352.3</v>
      </c>
      <c r="J11" s="35"/>
      <c r="K11" s="27"/>
      <c r="L11" s="41" t="s">
        <v>49</v>
      </c>
    </row>
    <row r="12" s="2" customFormat="1" ht="66" customHeight="1" spans="1:12">
      <c r="A12" s="35">
        <v>10</v>
      </c>
      <c r="B12" s="36" t="s">
        <v>50</v>
      </c>
      <c r="C12" s="13" t="s">
        <v>51</v>
      </c>
      <c r="D12" s="35" t="s">
        <v>25</v>
      </c>
      <c r="E12" s="35">
        <v>712.08</v>
      </c>
      <c r="F12" s="35">
        <v>1398.32</v>
      </c>
      <c r="G12" s="35">
        <v>344.04</v>
      </c>
      <c r="H12" s="35">
        <v>249.7</v>
      </c>
      <c r="I12" s="35">
        <f t="shared" si="1"/>
        <v>2704.14</v>
      </c>
      <c r="J12" s="35"/>
      <c r="K12" s="27"/>
      <c r="L12" s="41" t="s">
        <v>52</v>
      </c>
    </row>
    <row r="13" s="2" customFormat="1" ht="44" customHeight="1" spans="1:12">
      <c r="A13" s="35">
        <v>11</v>
      </c>
      <c r="B13" s="36" t="s">
        <v>53</v>
      </c>
      <c r="C13" s="13" t="s">
        <v>54</v>
      </c>
      <c r="D13" s="35" t="s">
        <v>55</v>
      </c>
      <c r="E13" s="35">
        <v>4</v>
      </c>
      <c r="F13" s="11" t="s">
        <v>36</v>
      </c>
      <c r="G13" s="11" t="s">
        <v>36</v>
      </c>
      <c r="H13" s="11">
        <v>4</v>
      </c>
      <c r="I13" s="35">
        <f t="shared" si="1"/>
        <v>8</v>
      </c>
      <c r="J13" s="35"/>
      <c r="K13" s="27"/>
      <c r="L13" s="41" t="s">
        <v>56</v>
      </c>
    </row>
    <row r="14" s="2" customFormat="1" ht="89" customHeight="1" spans="1:12">
      <c r="A14" s="35">
        <v>12</v>
      </c>
      <c r="B14" s="36" t="s">
        <v>57</v>
      </c>
      <c r="C14" s="13" t="s">
        <v>58</v>
      </c>
      <c r="D14" s="35" t="s">
        <v>46</v>
      </c>
      <c r="E14" s="35">
        <f>285.26/2</f>
        <v>142.63</v>
      </c>
      <c r="F14" s="11" t="s">
        <v>36</v>
      </c>
      <c r="G14" s="11" t="s">
        <v>36</v>
      </c>
      <c r="H14" s="11" t="s">
        <v>36</v>
      </c>
      <c r="I14" s="35">
        <f t="shared" si="1"/>
        <v>142.63</v>
      </c>
      <c r="J14" s="35"/>
      <c r="K14" s="27"/>
      <c r="L14" s="41" t="s">
        <v>59</v>
      </c>
    </row>
    <row r="15" s="2" customFormat="1" ht="89" customHeight="1" spans="1:12">
      <c r="A15" s="35">
        <v>13</v>
      </c>
      <c r="B15" s="36" t="s">
        <v>60</v>
      </c>
      <c r="C15" s="13"/>
      <c r="D15" s="35" t="s">
        <v>29</v>
      </c>
      <c r="E15" s="35">
        <f>2747.4/3</f>
        <v>915.8</v>
      </c>
      <c r="F15" s="11">
        <v>7455.56</v>
      </c>
      <c r="G15" s="11">
        <v>640</v>
      </c>
      <c r="H15" s="11">
        <v>431.49</v>
      </c>
      <c r="I15" s="35">
        <f t="shared" si="1"/>
        <v>9442.85</v>
      </c>
      <c r="J15" s="35"/>
      <c r="K15" s="27"/>
      <c r="L15" s="41"/>
    </row>
    <row r="16" s="2" customFormat="1" ht="34" customHeight="1" spans="1:12">
      <c r="A16" s="35"/>
      <c r="B16" s="36" t="s">
        <v>61</v>
      </c>
      <c r="C16" s="13"/>
      <c r="D16" s="6" t="s">
        <v>62</v>
      </c>
      <c r="E16" s="6"/>
      <c r="F16" s="6"/>
      <c r="G16" s="6"/>
      <c r="H16" s="6"/>
      <c r="I16" s="35"/>
      <c r="J16" s="6"/>
      <c r="K16" s="27"/>
      <c r="L16" s="41"/>
    </row>
    <row r="17" s="2" customFormat="1" ht="34" customHeight="1" spans="1:12">
      <c r="A17" s="35"/>
      <c r="B17" s="36" t="s">
        <v>63</v>
      </c>
      <c r="C17" s="18" t="s">
        <v>64</v>
      </c>
      <c r="D17" s="6" t="s">
        <v>25</v>
      </c>
      <c r="E17" s="35">
        <v>659.77</v>
      </c>
      <c r="F17" s="35">
        <v>1273.42</v>
      </c>
      <c r="G17" s="35">
        <v>299.28</v>
      </c>
      <c r="H17" s="35">
        <v>212.52</v>
      </c>
      <c r="I17" s="35">
        <f>SUM(E17:H17)</f>
        <v>2444.99</v>
      </c>
      <c r="J17" s="35"/>
      <c r="K17" s="27"/>
      <c r="L17" s="41"/>
    </row>
    <row r="18" s="2" customFormat="1" ht="34" customHeight="1" spans="1:12">
      <c r="A18" s="35"/>
      <c r="B18" s="36" t="s">
        <v>65</v>
      </c>
      <c r="C18" s="18" t="s">
        <v>64</v>
      </c>
      <c r="D18" s="6" t="s">
        <v>25</v>
      </c>
      <c r="E18" s="35">
        <v>659.77</v>
      </c>
      <c r="F18" s="35">
        <v>1273.42</v>
      </c>
      <c r="G18" s="35">
        <v>299.28</v>
      </c>
      <c r="H18" s="35">
        <v>212.52</v>
      </c>
      <c r="I18" s="35">
        <f>SUM(E18:H18)</f>
        <v>2444.99</v>
      </c>
      <c r="J18" s="35"/>
      <c r="K18" s="27"/>
      <c r="L18" s="41"/>
    </row>
    <row r="19" s="2" customFormat="1" ht="34" customHeight="1" spans="1:12">
      <c r="A19" s="35"/>
      <c r="B19" s="36" t="s">
        <v>66</v>
      </c>
      <c r="C19" s="18" t="s">
        <v>64</v>
      </c>
      <c r="D19" s="6" t="s">
        <v>25</v>
      </c>
      <c r="E19" s="35">
        <v>659.77</v>
      </c>
      <c r="F19" s="35">
        <v>1273.42</v>
      </c>
      <c r="G19" s="35">
        <v>299.28</v>
      </c>
      <c r="H19" s="35">
        <v>212.52</v>
      </c>
      <c r="I19" s="35">
        <f>SUM(E19:H19)</f>
        <v>2444.99</v>
      </c>
      <c r="J19" s="35"/>
      <c r="K19" s="27"/>
      <c r="L19" s="41"/>
    </row>
    <row r="20" s="2" customFormat="1" ht="34" customHeight="1" spans="1:12">
      <c r="A20" s="35"/>
      <c r="B20" s="36" t="s">
        <v>67</v>
      </c>
      <c r="C20" s="22" t="s">
        <v>68</v>
      </c>
      <c r="D20" s="6" t="s">
        <v>62</v>
      </c>
      <c r="E20" s="35"/>
      <c r="F20" s="35"/>
      <c r="G20" s="35"/>
      <c r="H20" s="35"/>
      <c r="I20" s="35"/>
      <c r="J20" s="35"/>
      <c r="K20" s="27"/>
      <c r="L20" s="41"/>
    </row>
    <row r="21" s="2" customFormat="1" ht="34" customHeight="1" spans="1:12">
      <c r="A21" s="37" t="s">
        <v>69</v>
      </c>
      <c r="B21" s="38"/>
      <c r="C21" s="38"/>
      <c r="D21" s="38"/>
      <c r="E21" s="38"/>
      <c r="F21" s="38"/>
      <c r="G21" s="38"/>
      <c r="H21" s="38"/>
      <c r="I21" s="38"/>
      <c r="J21" s="45"/>
      <c r="K21" s="46"/>
      <c r="L21" s="47"/>
    </row>
    <row r="22" s="1" customFormat="1" spans="3:12">
      <c r="C22" s="32"/>
      <c r="D22" s="4"/>
      <c r="L22" s="33"/>
    </row>
  </sheetData>
  <mergeCells count="3">
    <mergeCell ref="A1:L1"/>
    <mergeCell ref="A21:J21"/>
    <mergeCell ref="L5:L7"/>
  </mergeCells>
  <pageMargins left="0.75" right="0.75" top="1" bottom="1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view="pageBreakPreview" zoomScaleNormal="100" workbookViewId="0">
      <pane xSplit="1" ySplit="2" topLeftCell="B24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3.5"/>
  <cols>
    <col min="1" max="1" width="5" style="1" customWidth="1"/>
    <col min="2" max="2" width="9.25" style="1" customWidth="1"/>
    <col min="3" max="3" width="11.725" style="1" customWidth="1"/>
    <col min="4" max="4" width="18.5" style="1" customWidth="1"/>
    <col min="5" max="5" width="5.125" style="4" customWidth="1"/>
    <col min="6" max="7" width="8.125" style="1" customWidth="1"/>
    <col min="8" max="8" width="10" style="1" customWidth="1"/>
    <col min="9" max="12" width="8.125" style="1" customWidth="1"/>
    <col min="13" max="13" width="9.04166666666667" style="1" customWidth="1"/>
    <col min="14" max="14" width="9.21666666666667" style="1" customWidth="1"/>
    <col min="15" max="15" width="9.90833333333333" style="1" customWidth="1"/>
    <col min="16" max="16" width="16.625" style="1" customWidth="1"/>
    <col min="17" max="17" width="9.625" style="1"/>
    <col min="18" max="16384" width="9" style="1"/>
  </cols>
  <sheetData>
    <row r="1" s="1" customFormat="1" ht="34" customHeight="1" spans="1:16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42" customHeight="1" spans="1:16">
      <c r="A2" s="6" t="s">
        <v>11</v>
      </c>
      <c r="B2" s="6" t="s">
        <v>71</v>
      </c>
      <c r="C2" s="6" t="s">
        <v>12</v>
      </c>
      <c r="D2" s="6" t="s">
        <v>13</v>
      </c>
      <c r="E2" s="6" t="s">
        <v>14</v>
      </c>
      <c r="F2" s="6" t="s">
        <v>72</v>
      </c>
      <c r="G2" s="6" t="s">
        <v>73</v>
      </c>
      <c r="H2" s="6" t="s">
        <v>74</v>
      </c>
      <c r="I2" s="6" t="s">
        <v>75</v>
      </c>
      <c r="J2" s="6" t="s">
        <v>76</v>
      </c>
      <c r="K2" s="6" t="s">
        <v>77</v>
      </c>
      <c r="L2" s="6" t="s">
        <v>78</v>
      </c>
      <c r="M2" s="6" t="s">
        <v>19</v>
      </c>
      <c r="N2" s="6" t="s">
        <v>20</v>
      </c>
      <c r="O2" s="6" t="s">
        <v>21</v>
      </c>
      <c r="P2" s="25" t="s">
        <v>22</v>
      </c>
    </row>
    <row r="3" s="2" customFormat="1" ht="22" customHeight="1" spans="1:16">
      <c r="A3" s="7" t="s">
        <v>79</v>
      </c>
      <c r="B3" s="8" t="s">
        <v>80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6"/>
    </row>
    <row r="4" s="2" customFormat="1" ht="125" customHeight="1" spans="1:16">
      <c r="A4" s="11">
        <v>1</v>
      </c>
      <c r="B4" s="11" t="s">
        <v>27</v>
      </c>
      <c r="C4" s="12" t="s">
        <v>81</v>
      </c>
      <c r="D4" s="13" t="s">
        <v>82</v>
      </c>
      <c r="E4" s="11" t="s">
        <v>29</v>
      </c>
      <c r="F4" s="11">
        <v>87.65</v>
      </c>
      <c r="G4" s="11">
        <v>47.72</v>
      </c>
      <c r="H4" s="11">
        <v>51.15</v>
      </c>
      <c r="I4" s="11">
        <v>764.89</v>
      </c>
      <c r="J4" s="11">
        <f>134.12-J5</f>
        <v>128.06</v>
      </c>
      <c r="K4" s="11">
        <f>98.12-K5</f>
        <v>94.29</v>
      </c>
      <c r="L4" s="11">
        <v>19.82</v>
      </c>
      <c r="M4" s="11">
        <f>SUM(F4:L4)</f>
        <v>1193.58</v>
      </c>
      <c r="N4" s="11"/>
      <c r="O4" s="27"/>
      <c r="P4" s="28" t="s">
        <v>83</v>
      </c>
    </row>
    <row r="5" s="2" customFormat="1" ht="126" customHeight="1" spans="1:16">
      <c r="A5" s="11">
        <v>2</v>
      </c>
      <c r="B5" s="11"/>
      <c r="C5" s="12" t="s">
        <v>84</v>
      </c>
      <c r="D5" s="13" t="s">
        <v>85</v>
      </c>
      <c r="E5" s="11" t="s">
        <v>29</v>
      </c>
      <c r="F5" s="11">
        <v>4.85</v>
      </c>
      <c r="G5" s="11">
        <v>1.75</v>
      </c>
      <c r="H5" s="11">
        <v>11.64</v>
      </c>
      <c r="I5" s="11">
        <v>61.42</v>
      </c>
      <c r="J5" s="11">
        <v>6.06</v>
      </c>
      <c r="K5" s="11">
        <v>3.83</v>
      </c>
      <c r="L5" s="11">
        <v>1.53</v>
      </c>
      <c r="M5" s="11">
        <f t="shared" ref="M5:M10" si="0">SUM(F5:L5)</f>
        <v>91.08</v>
      </c>
      <c r="N5" s="11"/>
      <c r="O5" s="27"/>
      <c r="P5" s="28" t="s">
        <v>86</v>
      </c>
    </row>
    <row r="6" s="2" customFormat="1" ht="161" customHeight="1" spans="1:16">
      <c r="A6" s="11">
        <v>3</v>
      </c>
      <c r="B6" s="11" t="s">
        <v>37</v>
      </c>
      <c r="C6" s="12" t="s">
        <v>87</v>
      </c>
      <c r="D6" s="13" t="s">
        <v>88</v>
      </c>
      <c r="E6" s="11" t="s">
        <v>39</v>
      </c>
      <c r="F6" s="11">
        <v>30.619</v>
      </c>
      <c r="G6" s="11">
        <v>7.806</v>
      </c>
      <c r="H6" s="11">
        <v>8.058</v>
      </c>
      <c r="I6" s="11">
        <v>97.218</v>
      </c>
      <c r="J6" s="11">
        <v>14.297</v>
      </c>
      <c r="K6" s="11">
        <v>10.649</v>
      </c>
      <c r="L6" s="11">
        <v>2.309</v>
      </c>
      <c r="M6" s="11">
        <f t="shared" si="0"/>
        <v>170.956</v>
      </c>
      <c r="N6" s="11"/>
      <c r="O6" s="27"/>
      <c r="P6" s="28" t="s">
        <v>89</v>
      </c>
    </row>
    <row r="7" s="2" customFormat="1" ht="106" customHeight="1" spans="1:16">
      <c r="A7" s="11">
        <v>4</v>
      </c>
      <c r="B7" s="14" t="s">
        <v>90</v>
      </c>
      <c r="C7" s="12" t="s">
        <v>91</v>
      </c>
      <c r="D7" s="13" t="s">
        <v>92</v>
      </c>
      <c r="E7" s="11" t="s">
        <v>29</v>
      </c>
      <c r="F7" s="11">
        <v>27.93</v>
      </c>
      <c r="G7" s="11">
        <v>10.36</v>
      </c>
      <c r="H7" s="11">
        <v>32.26</v>
      </c>
      <c r="I7" s="11">
        <v>383.46</v>
      </c>
      <c r="J7" s="11">
        <v>67.23</v>
      </c>
      <c r="K7" s="11">
        <v>44.86</v>
      </c>
      <c r="L7" s="11">
        <v>7.79</v>
      </c>
      <c r="M7" s="11">
        <f t="shared" si="0"/>
        <v>573.89</v>
      </c>
      <c r="N7" s="11"/>
      <c r="O7" s="27"/>
      <c r="P7" s="28" t="s">
        <v>93</v>
      </c>
    </row>
    <row r="8" s="1" customFormat="1" ht="106" customHeight="1" spans="1:17">
      <c r="A8" s="11">
        <v>5</v>
      </c>
      <c r="B8" s="15"/>
      <c r="C8" s="12" t="s">
        <v>94</v>
      </c>
      <c r="D8" s="13" t="s">
        <v>95</v>
      </c>
      <c r="E8" s="11" t="s">
        <v>29</v>
      </c>
      <c r="F8" s="11" t="s">
        <v>36</v>
      </c>
      <c r="G8" s="11" t="s">
        <v>36</v>
      </c>
      <c r="H8" s="11" t="s">
        <v>36</v>
      </c>
      <c r="I8" s="11">
        <f>22.09+1.18+1.52</f>
        <v>24.79</v>
      </c>
      <c r="J8" s="11">
        <v>19.14</v>
      </c>
      <c r="K8" s="11">
        <f>4.09+0.22</f>
        <v>4.31</v>
      </c>
      <c r="L8" s="11" t="s">
        <v>36</v>
      </c>
      <c r="M8" s="11">
        <f t="shared" si="0"/>
        <v>48.24</v>
      </c>
      <c r="N8" s="11"/>
      <c r="O8" s="27"/>
      <c r="P8" s="28" t="s">
        <v>96</v>
      </c>
      <c r="Q8" s="2"/>
    </row>
    <row r="9" s="3" customFormat="1" ht="90" customHeight="1" spans="1:17">
      <c r="A9" s="11">
        <v>6</v>
      </c>
      <c r="B9" s="11" t="s">
        <v>97</v>
      </c>
      <c r="C9" s="12" t="s">
        <v>31</v>
      </c>
      <c r="D9" s="16" t="s">
        <v>98</v>
      </c>
      <c r="E9" s="11" t="s">
        <v>25</v>
      </c>
      <c r="F9" s="11">
        <v>701.65</v>
      </c>
      <c r="G9" s="17">
        <v>744.32</v>
      </c>
      <c r="H9" s="11">
        <v>805.32</v>
      </c>
      <c r="I9" s="11">
        <v>6607.37</v>
      </c>
      <c r="J9" s="11">
        <v>1208.53</v>
      </c>
      <c r="K9" s="17">
        <v>943.44</v>
      </c>
      <c r="L9" s="11">
        <v>179.58</v>
      </c>
      <c r="M9" s="17">
        <f t="shared" si="0"/>
        <v>11190.21</v>
      </c>
      <c r="N9" s="11"/>
      <c r="O9" s="27"/>
      <c r="P9" s="18" t="s">
        <v>33</v>
      </c>
      <c r="Q9" s="2"/>
    </row>
    <row r="10" s="3" customFormat="1" ht="90" customHeight="1" spans="1:17">
      <c r="A10" s="11">
        <v>7</v>
      </c>
      <c r="B10" s="11"/>
      <c r="C10" s="12" t="s">
        <v>34</v>
      </c>
      <c r="D10" s="16"/>
      <c r="E10" s="11" t="s">
        <v>25</v>
      </c>
      <c r="F10" s="11">
        <v>56.72</v>
      </c>
      <c r="G10" s="11">
        <v>99.46</v>
      </c>
      <c r="H10" s="11">
        <f>34.8</f>
        <v>34.8</v>
      </c>
      <c r="I10" s="11">
        <v>475.81</v>
      </c>
      <c r="J10" s="11">
        <f>126.48*(1.6/6.2)</f>
        <v>32.64</v>
      </c>
      <c r="K10" s="17">
        <f>164.2*(1.6/5.9)</f>
        <v>44.528813559322</v>
      </c>
      <c r="L10" s="11" t="s">
        <v>36</v>
      </c>
      <c r="M10" s="17">
        <f t="shared" si="0"/>
        <v>743.958813559322</v>
      </c>
      <c r="N10" s="11"/>
      <c r="O10" s="27"/>
      <c r="P10" s="18"/>
      <c r="Q10" s="2"/>
    </row>
    <row r="11" s="3" customFormat="1" ht="90" customHeight="1" spans="1:17">
      <c r="A11" s="11">
        <v>7</v>
      </c>
      <c r="B11" s="11"/>
      <c r="C11" s="12" t="s">
        <v>99</v>
      </c>
      <c r="D11" s="16"/>
      <c r="E11" s="11" t="s">
        <v>25</v>
      </c>
      <c r="F11" s="11"/>
      <c r="G11" s="11">
        <v>65.505</v>
      </c>
      <c r="H11" s="11">
        <f>125.32+129.95</f>
        <v>255.27</v>
      </c>
      <c r="I11" s="11" t="s">
        <v>36</v>
      </c>
      <c r="J11" s="17">
        <f>139.108+155.78+126.48*(1/6.2)</f>
        <v>315.288</v>
      </c>
      <c r="K11" s="17">
        <f>90.115+130.52+164.2*(0.7/5.9)</f>
        <v>240.116355932203</v>
      </c>
      <c r="L11" s="11" t="s">
        <v>36</v>
      </c>
      <c r="M11" s="17">
        <f t="shared" ref="M11:M24" si="1">SUM(F11:L11)</f>
        <v>876.179355932203</v>
      </c>
      <c r="N11" s="11"/>
      <c r="O11" s="27"/>
      <c r="P11" s="18"/>
      <c r="Q11" s="2"/>
    </row>
    <row r="12" s="2" customFormat="1" ht="205" customHeight="1" spans="1:16">
      <c r="A12" s="11">
        <v>8</v>
      </c>
      <c r="B12" s="11" t="s">
        <v>100</v>
      </c>
      <c r="C12" s="12" t="s">
        <v>101</v>
      </c>
      <c r="D12" s="13" t="s">
        <v>102</v>
      </c>
      <c r="E12" s="11" t="s">
        <v>25</v>
      </c>
      <c r="F12" s="11">
        <v>254.06</v>
      </c>
      <c r="G12" s="11">
        <v>210.72</v>
      </c>
      <c r="H12" s="11">
        <v>146.88</v>
      </c>
      <c r="I12" s="11">
        <v>602.68</v>
      </c>
      <c r="J12" s="11">
        <v>178.21</v>
      </c>
      <c r="K12" s="11">
        <v>110.76</v>
      </c>
      <c r="L12" s="11">
        <v>36.57</v>
      </c>
      <c r="M12" s="11">
        <f t="shared" si="1"/>
        <v>1539.88</v>
      </c>
      <c r="N12" s="11"/>
      <c r="O12" s="27"/>
      <c r="P12" s="28" t="s">
        <v>103</v>
      </c>
    </row>
    <row r="13" s="2" customFormat="1" ht="132" customHeight="1" spans="1:16">
      <c r="A13" s="11">
        <v>9</v>
      </c>
      <c r="B13" s="11"/>
      <c r="C13" s="12" t="s">
        <v>104</v>
      </c>
      <c r="D13" s="13" t="s">
        <v>105</v>
      </c>
      <c r="E13" s="11" t="s">
        <v>25</v>
      </c>
      <c r="F13" s="11">
        <v>3.91</v>
      </c>
      <c r="G13" s="11">
        <v>3.91</v>
      </c>
      <c r="H13" s="11">
        <v>8.9</v>
      </c>
      <c r="I13" s="11">
        <v>16.93</v>
      </c>
      <c r="J13" s="11">
        <v>10.6</v>
      </c>
      <c r="K13" s="11">
        <v>7.58</v>
      </c>
      <c r="L13" s="11" t="s">
        <v>36</v>
      </c>
      <c r="M13" s="11">
        <f t="shared" si="1"/>
        <v>51.83</v>
      </c>
      <c r="N13" s="11"/>
      <c r="O13" s="27"/>
      <c r="P13" s="28" t="s">
        <v>106</v>
      </c>
    </row>
    <row r="14" s="2" customFormat="1" ht="137" customHeight="1" spans="1:16">
      <c r="A14" s="11">
        <v>10</v>
      </c>
      <c r="B14" s="11"/>
      <c r="C14" s="12" t="s">
        <v>107</v>
      </c>
      <c r="D14" s="13" t="s">
        <v>108</v>
      </c>
      <c r="E14" s="11" t="s">
        <v>109</v>
      </c>
      <c r="F14" s="11">
        <v>6</v>
      </c>
      <c r="G14" s="11">
        <v>4</v>
      </c>
      <c r="H14" s="11">
        <v>2</v>
      </c>
      <c r="I14" s="11">
        <v>8</v>
      </c>
      <c r="J14" s="11">
        <v>2</v>
      </c>
      <c r="K14" s="11">
        <v>1</v>
      </c>
      <c r="L14" s="11">
        <v>2</v>
      </c>
      <c r="M14" s="11">
        <f t="shared" si="1"/>
        <v>25</v>
      </c>
      <c r="N14" s="11"/>
      <c r="O14" s="27"/>
      <c r="P14" s="28" t="s">
        <v>110</v>
      </c>
    </row>
    <row r="15" s="2" customFormat="1" ht="105" customHeight="1" spans="1:16">
      <c r="A15" s="11">
        <v>11</v>
      </c>
      <c r="B15" s="11" t="s">
        <v>111</v>
      </c>
      <c r="C15" s="12" t="s">
        <v>112</v>
      </c>
      <c r="D15" s="18" t="s">
        <v>113</v>
      </c>
      <c r="E15" s="11" t="s">
        <v>25</v>
      </c>
      <c r="F15" s="11">
        <v>657.29</v>
      </c>
      <c r="G15" s="11">
        <v>300.12</v>
      </c>
      <c r="H15" s="11">
        <v>245.48</v>
      </c>
      <c r="I15" s="11">
        <v>1124.99</v>
      </c>
      <c r="J15" s="11">
        <v>522.76</v>
      </c>
      <c r="K15" s="11">
        <v>254.44</v>
      </c>
      <c r="L15" s="11">
        <v>40.96</v>
      </c>
      <c r="M15" s="11">
        <f t="shared" si="1"/>
        <v>3146.04</v>
      </c>
      <c r="N15" s="11"/>
      <c r="O15" s="27"/>
      <c r="P15" s="18" t="s">
        <v>114</v>
      </c>
    </row>
    <row r="16" s="2" customFormat="1" ht="110" customHeight="1" spans="1:16">
      <c r="A16" s="11">
        <v>12</v>
      </c>
      <c r="B16" s="11"/>
      <c r="C16" s="12" t="s">
        <v>115</v>
      </c>
      <c r="D16" s="18" t="s">
        <v>116</v>
      </c>
      <c r="E16" s="11" t="s">
        <v>25</v>
      </c>
      <c r="F16" s="11">
        <v>1166.98</v>
      </c>
      <c r="G16" s="11">
        <v>219.38</v>
      </c>
      <c r="H16" s="11">
        <v>251.95</v>
      </c>
      <c r="I16" s="11">
        <v>3333.09</v>
      </c>
      <c r="J16" s="11">
        <v>532.33</v>
      </c>
      <c r="K16" s="11">
        <f>2.52+330.9+61.88</f>
        <v>395.3</v>
      </c>
      <c r="L16" s="11">
        <v>27.12</v>
      </c>
      <c r="M16" s="11">
        <f t="shared" si="1"/>
        <v>5926.15</v>
      </c>
      <c r="N16" s="11"/>
      <c r="O16" s="27"/>
      <c r="P16" s="18" t="s">
        <v>114</v>
      </c>
    </row>
    <row r="17" s="2" customFormat="1" ht="96" customHeight="1" spans="1:16">
      <c r="A17" s="11">
        <v>13</v>
      </c>
      <c r="B17" s="11" t="s">
        <v>117</v>
      </c>
      <c r="C17" s="18" t="s">
        <v>41</v>
      </c>
      <c r="D17" s="16" t="s">
        <v>118</v>
      </c>
      <c r="E17" s="11" t="s">
        <v>25</v>
      </c>
      <c r="F17" s="11">
        <v>657.29</v>
      </c>
      <c r="G17" s="11">
        <v>300.12</v>
      </c>
      <c r="H17" s="11">
        <v>245.48</v>
      </c>
      <c r="I17" s="11">
        <v>1124.99</v>
      </c>
      <c r="J17" s="11">
        <v>522.76</v>
      </c>
      <c r="K17" s="11">
        <v>254.44</v>
      </c>
      <c r="L17" s="11">
        <v>40.96</v>
      </c>
      <c r="M17" s="11">
        <f t="shared" si="1"/>
        <v>3146.04</v>
      </c>
      <c r="N17" s="11"/>
      <c r="O17" s="27"/>
      <c r="P17" s="18" t="s">
        <v>119</v>
      </c>
    </row>
    <row r="18" s="2" customFormat="1" ht="39" customHeight="1" spans="1:16">
      <c r="A18" s="11">
        <v>14</v>
      </c>
      <c r="B18" s="14" t="s">
        <v>120</v>
      </c>
      <c r="C18" s="18" t="s">
        <v>121</v>
      </c>
      <c r="D18" s="16" t="s">
        <v>122</v>
      </c>
      <c r="E18" s="11" t="s">
        <v>25</v>
      </c>
      <c r="F18" s="11">
        <f>154.62+179.48</f>
        <v>334.1</v>
      </c>
      <c r="G18" s="11" t="s">
        <v>36</v>
      </c>
      <c r="H18" s="11" t="s">
        <v>36</v>
      </c>
      <c r="I18" s="11">
        <v>476.75</v>
      </c>
      <c r="J18" s="11">
        <v>175.37</v>
      </c>
      <c r="K18" s="11">
        <f>9.24</f>
        <v>9.24</v>
      </c>
      <c r="L18" s="11">
        <f>14.43+11.9</f>
        <v>26.33</v>
      </c>
      <c r="M18" s="11">
        <f t="shared" si="1"/>
        <v>1021.79</v>
      </c>
      <c r="N18" s="11"/>
      <c r="O18" s="27"/>
      <c r="P18" s="18" t="s">
        <v>123</v>
      </c>
    </row>
    <row r="19" s="1" customFormat="1" ht="75" customHeight="1" spans="1:17">
      <c r="A19" s="11">
        <v>15</v>
      </c>
      <c r="B19" s="19"/>
      <c r="C19" s="16" t="s">
        <v>124</v>
      </c>
      <c r="D19" s="16" t="s">
        <v>125</v>
      </c>
      <c r="E19" s="11" t="s">
        <v>25</v>
      </c>
      <c r="F19" s="11" t="s">
        <v>36</v>
      </c>
      <c r="G19" s="11" t="s">
        <v>36</v>
      </c>
      <c r="H19" s="11" t="s">
        <v>36</v>
      </c>
      <c r="I19" s="11" t="s">
        <v>36</v>
      </c>
      <c r="J19" s="11" t="s">
        <v>36</v>
      </c>
      <c r="K19" s="11">
        <v>98.01</v>
      </c>
      <c r="L19" s="11" t="s">
        <v>36</v>
      </c>
      <c r="M19" s="11">
        <f t="shared" si="1"/>
        <v>98.01</v>
      </c>
      <c r="N19" s="11"/>
      <c r="O19" s="27"/>
      <c r="P19" s="18" t="s">
        <v>126</v>
      </c>
      <c r="Q19" s="2"/>
    </row>
    <row r="20" s="2" customFormat="1" ht="123" customHeight="1" spans="1:16">
      <c r="A20" s="11">
        <v>16</v>
      </c>
      <c r="B20" s="19"/>
      <c r="C20" s="18" t="s">
        <v>127</v>
      </c>
      <c r="D20" s="16" t="s">
        <v>128</v>
      </c>
      <c r="E20" s="11" t="s">
        <v>25</v>
      </c>
      <c r="F20" s="11">
        <v>39.54</v>
      </c>
      <c r="G20" s="11">
        <v>58.9</v>
      </c>
      <c r="H20" s="11">
        <v>60.66</v>
      </c>
      <c r="I20" s="11">
        <v>45</v>
      </c>
      <c r="J20" s="11">
        <v>35.62</v>
      </c>
      <c r="K20" s="11">
        <v>25.05</v>
      </c>
      <c r="L20" s="11">
        <v>26.52</v>
      </c>
      <c r="M20" s="11">
        <f t="shared" si="1"/>
        <v>291.29</v>
      </c>
      <c r="N20" s="11"/>
      <c r="O20" s="27"/>
      <c r="P20" s="18" t="s">
        <v>129</v>
      </c>
    </row>
    <row r="21" s="2" customFormat="1" ht="123" customHeight="1" spans="1:16">
      <c r="A21" s="11">
        <v>17</v>
      </c>
      <c r="B21" s="19"/>
      <c r="C21" s="18" t="s">
        <v>130</v>
      </c>
      <c r="D21" s="16" t="s">
        <v>131</v>
      </c>
      <c r="E21" s="11" t="s">
        <v>25</v>
      </c>
      <c r="F21" s="11">
        <v>19.5</v>
      </c>
      <c r="G21" s="11">
        <v>5.04</v>
      </c>
      <c r="H21" s="11">
        <v>18.6</v>
      </c>
      <c r="I21" s="11">
        <v>18.82</v>
      </c>
      <c r="J21" s="11">
        <v>19.68</v>
      </c>
      <c r="K21" s="11">
        <v>14.5</v>
      </c>
      <c r="L21" s="11" t="s">
        <v>36</v>
      </c>
      <c r="M21" s="11">
        <f t="shared" si="1"/>
        <v>96.14</v>
      </c>
      <c r="N21" s="11"/>
      <c r="O21" s="27"/>
      <c r="P21" s="18" t="s">
        <v>129</v>
      </c>
    </row>
    <row r="22" s="2" customFormat="1" ht="132" customHeight="1" spans="1:16">
      <c r="A22" s="11">
        <v>18</v>
      </c>
      <c r="B22" s="19"/>
      <c r="C22" s="18" t="s">
        <v>132</v>
      </c>
      <c r="D22" s="16" t="s">
        <v>133</v>
      </c>
      <c r="E22" s="11" t="s">
        <v>25</v>
      </c>
      <c r="F22" s="11">
        <v>4.88</v>
      </c>
      <c r="G22" s="11">
        <v>2.88</v>
      </c>
      <c r="H22" s="11" t="s">
        <v>36</v>
      </c>
      <c r="I22" s="11">
        <v>47.72</v>
      </c>
      <c r="J22" s="11">
        <v>2.4</v>
      </c>
      <c r="K22" s="11">
        <v>3.9</v>
      </c>
      <c r="L22" s="11">
        <v>0.93</v>
      </c>
      <c r="M22" s="11">
        <f t="shared" si="1"/>
        <v>62.71</v>
      </c>
      <c r="N22" s="11"/>
      <c r="O22" s="27"/>
      <c r="P22" s="18" t="s">
        <v>134</v>
      </c>
    </row>
    <row r="23" s="1" customFormat="1" ht="107" customHeight="1" spans="1:17">
      <c r="A23" s="11">
        <v>19</v>
      </c>
      <c r="B23" s="19"/>
      <c r="C23" s="18" t="s">
        <v>135</v>
      </c>
      <c r="D23" s="18" t="s">
        <v>136</v>
      </c>
      <c r="E23" s="20" t="s">
        <v>46</v>
      </c>
      <c r="F23" s="11" t="s">
        <v>36</v>
      </c>
      <c r="G23" s="11" t="s">
        <v>36</v>
      </c>
      <c r="H23" s="11" t="s">
        <v>36</v>
      </c>
      <c r="I23" s="20">
        <v>10.35</v>
      </c>
      <c r="J23" s="11">
        <v>29.2</v>
      </c>
      <c r="K23" s="11">
        <v>21.8</v>
      </c>
      <c r="L23" s="11" t="s">
        <v>36</v>
      </c>
      <c r="M23" s="11">
        <f t="shared" si="1"/>
        <v>61.35</v>
      </c>
      <c r="N23" s="11"/>
      <c r="O23" s="27"/>
      <c r="P23" s="18" t="s">
        <v>137</v>
      </c>
      <c r="Q23" s="2"/>
    </row>
    <row r="24" s="1" customFormat="1" ht="126" customHeight="1" spans="1:17">
      <c r="A24" s="11">
        <v>20</v>
      </c>
      <c r="B24" s="19"/>
      <c r="C24" s="18" t="s">
        <v>138</v>
      </c>
      <c r="D24" s="18" t="s">
        <v>139</v>
      </c>
      <c r="E24" s="20" t="s">
        <v>46</v>
      </c>
      <c r="F24" s="11" t="s">
        <v>36</v>
      </c>
      <c r="G24" s="11" t="s">
        <v>36</v>
      </c>
      <c r="H24" s="11" t="s">
        <v>36</v>
      </c>
      <c r="I24" s="20">
        <v>6.5</v>
      </c>
      <c r="J24" s="11" t="s">
        <v>36</v>
      </c>
      <c r="K24" s="11" t="s">
        <v>36</v>
      </c>
      <c r="L24" s="11" t="s">
        <v>36</v>
      </c>
      <c r="M24" s="11">
        <f t="shared" si="1"/>
        <v>6.5</v>
      </c>
      <c r="N24" s="11"/>
      <c r="O24" s="27"/>
      <c r="P24" s="18" t="s">
        <v>140</v>
      </c>
      <c r="Q24" s="2"/>
    </row>
    <row r="25" s="2" customFormat="1" ht="30" customHeight="1" spans="1:16">
      <c r="A25" s="20"/>
      <c r="B25" s="18" t="s">
        <v>61</v>
      </c>
      <c r="C25" s="18"/>
      <c r="D25" s="21"/>
      <c r="E25" s="20"/>
      <c r="F25" s="11"/>
      <c r="G25" s="11"/>
      <c r="H25" s="11"/>
      <c r="I25" s="11"/>
      <c r="J25" s="11"/>
      <c r="K25" s="11"/>
      <c r="L25" s="11"/>
      <c r="M25" s="11"/>
      <c r="N25" s="11"/>
      <c r="O25" s="27"/>
      <c r="P25" s="18"/>
    </row>
    <row r="26" s="2" customFormat="1" ht="30" customHeight="1" spans="1:16">
      <c r="A26" s="20"/>
      <c r="B26" s="18" t="s">
        <v>63</v>
      </c>
      <c r="C26" s="18"/>
      <c r="D26" s="18" t="s">
        <v>141</v>
      </c>
      <c r="E26" s="20" t="s">
        <v>25</v>
      </c>
      <c r="F26" s="11">
        <v>286.64</v>
      </c>
      <c r="G26" s="11">
        <v>212.52</v>
      </c>
      <c r="H26" s="11">
        <v>162.88</v>
      </c>
      <c r="I26" s="11">
        <v>1861.53</v>
      </c>
      <c r="J26" s="11">
        <v>193.23</v>
      </c>
      <c r="K26" s="11">
        <v>121.14</v>
      </c>
      <c r="L26" s="11">
        <v>25.66</v>
      </c>
      <c r="M26" s="11">
        <f t="shared" ref="M26:M28" si="2">SUM(F26:L26)</f>
        <v>2863.6</v>
      </c>
      <c r="N26" s="11"/>
      <c r="O26" s="27"/>
      <c r="P26" s="18"/>
    </row>
    <row r="27" s="2" customFormat="1" ht="30" customHeight="1" spans="1:16">
      <c r="A27" s="20"/>
      <c r="B27" s="18" t="s">
        <v>65</v>
      </c>
      <c r="C27" s="18"/>
      <c r="D27" s="18" t="s">
        <v>141</v>
      </c>
      <c r="E27" s="20" t="s">
        <v>25</v>
      </c>
      <c r="F27" s="11">
        <v>286.64</v>
      </c>
      <c r="G27" s="11">
        <v>212.52</v>
      </c>
      <c r="H27" s="11">
        <v>162.88</v>
      </c>
      <c r="I27" s="11">
        <v>1861.53</v>
      </c>
      <c r="J27" s="11">
        <v>193.23</v>
      </c>
      <c r="K27" s="11">
        <v>121.14</v>
      </c>
      <c r="L27" s="11">
        <v>25.66</v>
      </c>
      <c r="M27" s="11">
        <f t="shared" si="2"/>
        <v>2863.6</v>
      </c>
      <c r="N27" s="11"/>
      <c r="O27" s="27"/>
      <c r="P27" s="18"/>
    </row>
    <row r="28" s="2" customFormat="1" ht="30" customHeight="1" spans="1:16">
      <c r="A28" s="20"/>
      <c r="B28" s="18" t="s">
        <v>66</v>
      </c>
      <c r="C28" s="18"/>
      <c r="D28" s="18" t="s">
        <v>141</v>
      </c>
      <c r="E28" s="20" t="s">
        <v>25</v>
      </c>
      <c r="F28" s="11">
        <v>286.64</v>
      </c>
      <c r="G28" s="11">
        <v>212.52</v>
      </c>
      <c r="H28" s="11">
        <v>162.88</v>
      </c>
      <c r="I28" s="11">
        <v>1861.53</v>
      </c>
      <c r="J28" s="11">
        <v>193.23</v>
      </c>
      <c r="K28" s="11">
        <v>121.14</v>
      </c>
      <c r="L28" s="11">
        <v>25.66</v>
      </c>
      <c r="M28" s="11">
        <f t="shared" si="2"/>
        <v>2863.6</v>
      </c>
      <c r="N28" s="11"/>
      <c r="O28" s="27"/>
      <c r="P28" s="18"/>
    </row>
    <row r="29" s="2" customFormat="1" ht="30" customHeight="1" spans="1:16">
      <c r="A29" s="20"/>
      <c r="B29" s="18" t="s">
        <v>67</v>
      </c>
      <c r="C29" s="18"/>
      <c r="D29" s="22" t="s">
        <v>142</v>
      </c>
      <c r="E29" s="20" t="s">
        <v>62</v>
      </c>
      <c r="F29" s="11"/>
      <c r="G29" s="11"/>
      <c r="H29" s="11"/>
      <c r="I29" s="11"/>
      <c r="J29" s="11"/>
      <c r="K29" s="11"/>
      <c r="L29" s="11"/>
      <c r="M29" s="11"/>
      <c r="N29" s="11"/>
      <c r="O29" s="27"/>
      <c r="P29" s="18"/>
    </row>
    <row r="30" s="2" customFormat="1" ht="24" customHeight="1" spans="1:16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9"/>
      <c r="O30" s="30"/>
      <c r="P30" s="31"/>
    </row>
  </sheetData>
  <mergeCells count="16">
    <mergeCell ref="A1:P1"/>
    <mergeCell ref="B3:C3"/>
    <mergeCell ref="B25:C25"/>
    <mergeCell ref="B26:C26"/>
    <mergeCell ref="B27:C27"/>
    <mergeCell ref="B28:C28"/>
    <mergeCell ref="B29:C29"/>
    <mergeCell ref="A30:N30"/>
    <mergeCell ref="B4:B5"/>
    <mergeCell ref="B7:B8"/>
    <mergeCell ref="B9:B11"/>
    <mergeCell ref="B12:B14"/>
    <mergeCell ref="B15:B16"/>
    <mergeCell ref="B18:B24"/>
    <mergeCell ref="D9:D11"/>
    <mergeCell ref="P9:P11"/>
  </mergeCells>
  <pageMargins left="0.75" right="0.75" top="1" bottom="1" header="0.5" footer="0.5"/>
  <pageSetup paperSize="9" scale="86" orientation="landscape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池体部分</vt:lpstr>
      <vt:lpstr>建筑物部分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wangyingying</dc:creator>
  <cp:lastModifiedBy>剑笑长坂坡</cp:lastModifiedBy>
  <dcterms:created xsi:type="dcterms:W3CDTF">2024-08-07T06:42:00Z</dcterms:created>
  <dcterms:modified xsi:type="dcterms:W3CDTF">2024-10-10T03:18:52Z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A1B7AF3EBEDC4B9B99DA63FE95700266_11</vt:lpwstr>
  </property>
  <property fmtid="{D5CDD505-2E9C-101B-9397-08002B2CF9AE}" pid="3" name="KSOProductBuildVer">
    <vt:lpwstr>2052-12.1.0.18276</vt:lpwstr>
  </property>
</Properties>
</file>