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汇总表" sheetId="1" r:id="rId1"/>
    <sheet name="总图 " sheetId="2" r:id="rId2"/>
    <sheet name="结构" sheetId="3" r:id="rId3"/>
    <sheet name="地基处理" sheetId="4" r:id="rId4"/>
    <sheet name="建筑" sheetId="5" r:id="rId5"/>
    <sheet name="电气" sheetId="6" r:id="rId6"/>
    <sheet name="暖通" sheetId="7" r:id="rId7"/>
    <sheet name="给排水及消防" sheetId="8" r:id="rId8"/>
    <sheet name="电气设备费" sheetId="9" r:id="rId9"/>
    <sheet name="涉网试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data">'[1]SDH Dat'!$A$18:$D$665</definedName>
    <definedName name="de">'[12]de'!$A$1:$I$374</definedName>
    <definedName name="dee">'[13]定额'!$1:$375</definedName>
    <definedName name="deee">'[13]定额'!$1:$375</definedName>
    <definedName name="FRC">'[2]Main'!$C$9</definedName>
    <definedName name="hostfee">'[3]Financ. Overview'!$H$12</definedName>
    <definedName name="HWSheet">1</definedName>
    <definedName name="pr_toolbox">'[3]Toolbox'!$A$3:$I$80</definedName>
    <definedName name="_xlnm.Print_Area" localSheetId="1">'总图 '!$A$1:$G$63</definedName>
    <definedName name="s" localSheetId="5">('[14]表二'!#REF!*1.1)*(1+(POWER((1+[0]!物价指数),2)-1))/(#REF!*10000)</definedName>
    <definedName name="s">('[14]表二'!#REF!*1.1)*(1+(POWER((1+[0]!物价指数),2)-1))/(#REF!*10000)</definedName>
    <definedName name="s_c_list">'[4]Toolbox'!$A$7:$H$969</definedName>
    <definedName name="sdlfee">'[3]Financ. Overview'!$H$13</definedName>
    <definedName name="solar_ratio">'[5]POWER ASSUMPTIONS'!$H$7</definedName>
    <definedName name="ss7fee">'[3]Financ. Overview'!$H$18</definedName>
    <definedName name="subsfee">'[3]Financ. Overview'!$H$14</definedName>
    <definedName name="tjde" localSheetId="2">#REF!</definedName>
    <definedName name="tjde">#REF!</definedName>
    <definedName name="toolbox">'[6]Toolbox'!$C$5:$T$1578</definedName>
    <definedName name="V5.1Fee">'[3]Financ. Overview'!$H$15</definedName>
    <definedName name="ZZ" localSheetId="5">('[14]表二'!#REF!*1.1)*(1+(POWER((1+[0]!物价指数),2)-1))/(#REF!*10000)</definedName>
    <definedName name="ZZ" localSheetId="2">('[14]表二'!#REF!*1.1)*(1+(POWER((1+[0]!物价指数),2)-1))/(#REF!*10000)</definedName>
    <definedName name="ZZ">('[14]表二'!#REF!*1.1)*(1+(POWER((1+[0]!物价指数),2)-1))/(#REF!*10000)</definedName>
    <definedName name="表_">'[7]表三甲'!$1:$3</definedName>
    <definedName name="达产年供热成本分摊比">#REF!/(#REF!+#REF!)</definedName>
    <definedName name="达产年流贷利息">72</definedName>
    <definedName name="导线价">'[8]架线附表'!$M$5</definedName>
    <definedName name="导线重">'[8]架线附表'!$E$4</definedName>
    <definedName name="地网重">'[8]杆塔附表'!$W$13</definedName>
    <definedName name="地线重">'[8]架线附表'!$E$17</definedName>
    <definedName name="定额">'[16]辽电初设.XLS 定额'!$A$1:$N$378</definedName>
    <definedName name="二" localSheetId="5">('[14]表二'!#REF!*1.1)*(1+(POWER((1+[0]!物价指数),2)-1))/(#REF!*10000)</definedName>
    <definedName name="二" localSheetId="2">('[14]表二'!#REF!*1.1)*(1+(POWER((1+[0]!物价指数),2)-1))/(#REF!*10000)</definedName>
    <definedName name="二">('[14]表二'!#REF!*1.1)*(1+(POWER((1+[0]!物价指数),2)-1))/(#REF!*10000)</definedName>
    <definedName name="附件重">'[8]附件附表'!$E$53</definedName>
    <definedName name="工作" localSheetId="5">('[14]表二'!#REF!*1.1)*(1+(POWER((1+[0]!物价指数),2)-1))/(#REF!*10000)</definedName>
    <definedName name="工作" localSheetId="2">('[14]表二'!#REF!*1.1)*(1+(POWER((1+[0]!物价指数),2)-1))/(#REF!*10000)</definedName>
    <definedName name="工作">('[14]表二'!#REF!*1.1)*(1+(POWER((1+[0]!物价指数),2)-1))/(#REF!*10000)</definedName>
    <definedName name="供热投资分摊比" localSheetId="5">('[14]表二'!#REF!*1.1)*(1+(POWER((1+[0]!物价指数),2)-1))/(#REF!*10000)</definedName>
    <definedName name="供热投资分摊比" localSheetId="2">('[14]表二'!#REF!*1.1)*(1+(POWER((1+[0]!物价指数),2)-1))/(#REF!*10000)</definedName>
    <definedName name="供热投资分摊比">('[14]表二'!#REF!*1.1)*(1+(POWER((1+[0]!物价指数),2)-1))/(#REF!*10000)</definedName>
    <definedName name="灰场">'[17]建筑定额'!$A$1:$N$378</definedName>
    <definedName name="灰场1">'[17]建筑定额'!$A$1:$N$378</definedName>
    <definedName name="灰场2">'[17]建筑定额'!$A$1:$N$378</definedName>
    <definedName name="回哭">'[17]建筑定额'!$A$1:$N$378</definedName>
    <definedName name="基筋重">'[8]基础附表'!$L$10</definedName>
    <definedName name="脚栓重">'[8]基础附表'!$L$18</definedName>
    <definedName name="节能贷款和建设期利息">#REF!+#REF!+#REF!+#REF!+#REF!+#REF!</definedName>
    <definedName name="节能利率">0.1008</definedName>
    <definedName name="金具价">'[8]附件附表'!$M$15</definedName>
    <definedName name="美元与人民币比价">1/8.32</definedName>
    <definedName name="其他" localSheetId="5">('[14]表二'!#REF!*1.1)*(1+(POWER((1+[0]!物价指数),2)-1))/(#REF!*10000)</definedName>
    <definedName name="其他" localSheetId="2">('[14]表二'!#REF!*1.1)*(1+(POWER((1+[0]!物价指数),2)-1))/(#REF!*10000)</definedName>
    <definedName name="其他">('[14]表二'!#REF!*1.1)*(1+(POWER((1+[0]!物价指数),2)-1))/(#REF!*10000)</definedName>
    <definedName name="其他费用概算表" localSheetId="5">('[14]表二'!#REF!*1.1)*(1+(POWER((1+[0]!物价指数),2)-1))/(#REF!*10000)</definedName>
    <definedName name="其他费用概算表" localSheetId="2">('[14]表二'!#REF!*1.1)*(1+(POWER((1+[0]!物价指数),2)-1))/(#REF!*10000)</definedName>
    <definedName name="其他费用概算表">('[14]表二'!#REF!*1.1)*(1+(POWER((1+[0]!物价指数),2)-1))/(#REF!*10000)</definedName>
    <definedName name="其他屋面楼面板_预制.预应力">'[18]输煤冲洗水泵房'!$C$10</definedName>
    <definedName name="企业自筹和建设期利息" localSheetId="5">#REF!+#REF!+#REF!+#REF!+#REF!+#REF!</definedName>
    <definedName name="企业自筹和建设期利息">#REF!+#REF!+#REF!+#REF!+#REF!+#REF!</definedName>
    <definedName name="企业自筹利率">0.1242</definedName>
    <definedName name="全长">#REF!</definedName>
    <definedName name="人类">'[17]建筑定额'!$A$1:$N$378</definedName>
    <definedName name="人民币与美元比价">8.32</definedName>
    <definedName name="深圳燃机" localSheetId="5">('[14]表二'!#REF!*1.1)*(1+(POWER((1+[0]!物价指数),2)-1))/(#REF!*10000)</definedName>
    <definedName name="深圳燃机" localSheetId="2">('[14]表二'!#REF!*1.1)*(1+(POWER((1+[0]!物价指数),2)-1))/(#REF!*10000)</definedName>
    <definedName name="深圳燃机">('[14]表二'!#REF!*1.1)*(1+(POWER((1+[0]!物价指数),2)-1))/(#REF!*10000)</definedName>
    <definedName name="省自筹和建设期利息" localSheetId="5">#REF!+#REF!+#REF!+#REF!+#REF!+#REF!</definedName>
    <definedName name="省自筹和建设期利息">#REF!+#REF!+#REF!+#REF!+#REF!+#REF!</definedName>
    <definedName name="省自筹利率">0.1242</definedName>
    <definedName name="市自筹和建设期利息" localSheetId="5">#REF!+#REF!+#REF!+#REF!+#REF!+#REF!</definedName>
    <definedName name="市自筹和建设期利息">#REF!+#REF!+#REF!+#REF!+#REF!+#REF!</definedName>
    <definedName name="市自筹利率">0.1242</definedName>
    <definedName name="售电单位成本外加价">230</definedName>
    <definedName name="售热单位成本外加价">10</definedName>
    <definedName name="水力">'[17]建筑定额'!$A$1:$N$378</definedName>
    <definedName name="水力除灰">'[17]建筑定额'!$A$1:$N$378</definedName>
    <definedName name="水泥价">'[8]基础附表'!$L$3</definedName>
    <definedName name="水泥重">'[8]基础附表'!$L$2</definedName>
    <definedName name="砼C15方量">'[8]基础材料'!$E$54</definedName>
    <definedName name="砼C20方量">'[8]基础材料'!$G$54</definedName>
    <definedName name="投产年供热成本分摊比">#REF!/(#REF!+#REF!)</definedName>
    <definedName name="投产年流贷利息">38</definedName>
    <definedName name="投产年流动资金贷款利息">75</definedName>
    <definedName name="外贷本金和建设期利息">#REF!+#REF!+#REF!+#REF!+#REF!+#REF!</definedName>
    <definedName name="外贷利率">0.03</definedName>
    <definedName name="外汇额度">3500</definedName>
    <definedName name="物价指数">0.06</definedName>
    <definedName name="压油贷款和建设期利息">#REF!+#REF!+#REF!+#REF!+#REF!+#REF!</definedName>
    <definedName name="压油贷款利率">0.1008</definedName>
    <definedName name="_xlnm.Print_Area" localSheetId="5">'电气'!$A$1:$K$286</definedName>
    <definedName name="_xlnm._FilterDatabase" localSheetId="2" hidden="1">'结构'!$A$1:$H$291</definedName>
    <definedName name="_xlnm._FilterDatabase" localSheetId="4" hidden="1">'建筑'!$A$4:$M$104</definedName>
    <definedName name="_xlnm._FilterDatabase" localSheetId="5" hidden="1">'电气'!$A$2:$K$286</definedName>
  </definedNames>
  <calcPr fullCalcOnLoad="1"/>
</workbook>
</file>

<file path=xl/comments2.xml><?xml version="1.0" encoding="utf-8"?>
<comments xmlns="http://schemas.openxmlformats.org/spreadsheetml/2006/main">
  <authors>
    <author>JJT</author>
  </authors>
  <commentList>
    <comment ref="G4" authorId="0">
      <text>
        <r>
          <rPr>
            <sz val="9"/>
            <rFont val="宋体"/>
            <family val="0"/>
          </rPr>
          <t>只做铁艺围栏，不含基础</t>
        </r>
      </text>
    </comment>
    <comment ref="F4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5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6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7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8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13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17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22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23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27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28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  <comment ref="F29" authorId="0">
      <text>
        <r>
          <rPr>
            <sz val="9"/>
            <rFont val="宋体"/>
            <family val="0"/>
          </rPr>
          <t>只做铁艺围栏，不含基础，需分包单位复核价格</t>
        </r>
      </text>
    </comment>
  </commentList>
</comments>
</file>

<file path=xl/comments3.xml><?xml version="1.0" encoding="utf-8"?>
<comments xmlns="http://schemas.openxmlformats.org/spreadsheetml/2006/main">
  <authors>
    <author>JJT</author>
  </authors>
  <commentList>
    <comment ref="E17" authorId="0">
      <text>
        <r>
          <rPr>
            <sz val="9"/>
            <rFont val="宋体"/>
            <family val="0"/>
          </rPr>
          <t>业主提出偏高</t>
        </r>
      </text>
    </comment>
    <comment ref="E41" authorId="0">
      <text>
        <r>
          <rPr>
            <sz val="9"/>
            <rFont val="宋体"/>
            <family val="0"/>
          </rPr>
          <t>业主提出偏高</t>
        </r>
      </text>
    </comment>
    <comment ref="E16" authorId="0">
      <text>
        <r>
          <rPr>
            <sz val="9"/>
            <rFont val="宋体"/>
            <family val="0"/>
          </rPr>
          <t>业主提出偏高</t>
        </r>
      </text>
    </comment>
    <comment ref="E15" authorId="0">
      <text>
        <r>
          <rPr>
            <sz val="9"/>
            <rFont val="宋体"/>
            <family val="0"/>
          </rPr>
          <t>业主提出偏高</t>
        </r>
      </text>
    </comment>
  </commentList>
</comments>
</file>

<file path=xl/comments6.xml><?xml version="1.0" encoding="utf-8"?>
<comments xmlns="http://schemas.openxmlformats.org/spreadsheetml/2006/main">
  <authors>
    <author>JJT</author>
  </authors>
  <commentList>
    <comment ref="G83" authorId="0">
      <text>
        <r>
          <rPr>
            <sz val="9"/>
            <rFont val="宋体"/>
            <family val="0"/>
          </rPr>
          <t>整套设备包含</t>
        </r>
      </text>
    </comment>
    <comment ref="H139" authorId="0">
      <text>
        <r>
          <rPr>
            <sz val="9"/>
            <rFont val="宋体"/>
            <family val="0"/>
          </rPr>
          <t>已修改</t>
        </r>
      </text>
    </comment>
    <comment ref="H140" authorId="0">
      <text>
        <r>
          <rPr>
            <sz val="9"/>
            <rFont val="宋体"/>
            <family val="0"/>
          </rPr>
          <t>已修改</t>
        </r>
      </text>
    </comment>
  </commentList>
</comments>
</file>

<file path=xl/sharedStrings.xml><?xml version="1.0" encoding="utf-8"?>
<sst xmlns="http://schemas.openxmlformats.org/spreadsheetml/2006/main" count="2101" uniqueCount="1109">
  <si>
    <t>工程名称：湛江市坡头100MW渔光互补光伏电站项目升压站PC工程</t>
  </si>
  <si>
    <t>序号</t>
  </si>
  <si>
    <t>单位工程名称</t>
  </si>
  <si>
    <t>金额（元）</t>
  </si>
  <si>
    <t>备注</t>
  </si>
  <si>
    <t>总图</t>
  </si>
  <si>
    <t>结构</t>
  </si>
  <si>
    <t>地基处理（暂定价）</t>
  </si>
  <si>
    <t>建筑</t>
  </si>
  <si>
    <t>电气（施工）</t>
  </si>
  <si>
    <t>电气（设备）暂定价</t>
  </si>
  <si>
    <t>暖通</t>
  </si>
  <si>
    <t>给排水及消防</t>
  </si>
  <si>
    <t>合计</t>
  </si>
  <si>
    <t>注：</t>
  </si>
  <si>
    <t>工程量计算原则参考2018版电力工程概算定额，工程量仅供参考，除地基处理按实结算外其他总价包干</t>
  </si>
  <si>
    <t>项目名称</t>
  </si>
  <si>
    <t>单位</t>
  </si>
  <si>
    <t>数量</t>
  </si>
  <si>
    <t>单价</t>
  </si>
  <si>
    <t>合价</t>
  </si>
  <si>
    <t>室外工程</t>
  </si>
  <si>
    <t>3.2米高实体砖围墙</t>
  </si>
  <si>
    <t>m</t>
  </si>
  <si>
    <t>2.3米高铁艺围墙</t>
  </si>
  <si>
    <r>
      <t>地面以上</t>
    </r>
    <r>
      <rPr>
        <sz val="9"/>
        <color indexed="10"/>
        <rFont val="宋体"/>
        <family val="0"/>
      </rPr>
      <t>0.3</t>
    </r>
    <r>
      <rPr>
        <sz val="9"/>
        <rFont val="宋体"/>
        <family val="0"/>
      </rPr>
      <t>米高为200mm厚钢筋混凝土墙</t>
    </r>
  </si>
  <si>
    <t>10米宽电动滑移门</t>
  </si>
  <si>
    <t>座</t>
  </si>
  <si>
    <t>沟壁0.15米厚的C25混凝土排水沟(顶上设钢筋混凝土盖板)</t>
  </si>
  <si>
    <r>
      <t>1.8米高</t>
    </r>
    <r>
      <rPr>
        <sz val="10"/>
        <color indexed="8"/>
        <rFont val="宋体"/>
        <family val="0"/>
      </rPr>
      <t>镀锌钢管</t>
    </r>
    <r>
      <rPr>
        <sz val="10"/>
        <rFont val="宋体"/>
        <family val="0"/>
      </rPr>
      <t>围栏</t>
    </r>
  </si>
  <si>
    <t>围栏大门</t>
  </si>
  <si>
    <t>㎡</t>
  </si>
  <si>
    <t>2座5米宽、2座1.5米宽</t>
  </si>
  <si>
    <t>0.8*0.8米钢筋混凝土电缆沟</t>
  </si>
  <si>
    <t>1.0*1.0米钢筋混凝土电缆沟</t>
  </si>
  <si>
    <t>交通工程</t>
  </si>
  <si>
    <t>站内道路</t>
  </si>
  <si>
    <t>2.1.1</t>
  </si>
  <si>
    <t>4cm厚细粒式改性沥青混凝土（AC-13C）</t>
  </si>
  <si>
    <t>2.1.2</t>
  </si>
  <si>
    <t>8cm厚粗粒式改性沥青混凝土（AC-25C）</t>
  </si>
  <si>
    <t>2.1.3</t>
  </si>
  <si>
    <t>1cm厚透层油+同步碎石封层</t>
  </si>
  <si>
    <t>2.1.4</t>
  </si>
  <si>
    <t>40cm厚5.0%水泥稳定碎石上基层</t>
  </si>
  <si>
    <r>
      <t xml:space="preserve">立缘石 </t>
    </r>
    <r>
      <rPr>
        <sz val="10"/>
        <color indexed="10"/>
        <rFont val="宋体"/>
        <family val="0"/>
      </rPr>
      <t>麻石</t>
    </r>
  </si>
  <si>
    <t>495*100*250(H)mm</t>
  </si>
  <si>
    <t>碎石地坪</t>
  </si>
  <si>
    <t>2.2.1</t>
  </si>
  <si>
    <t>100厚碎石层（粒径10~20mm）</t>
  </si>
  <si>
    <t>2.2.2</t>
  </si>
  <si>
    <t>100mm厚3：7灰土</t>
  </si>
  <si>
    <t>硬质铺地</t>
  </si>
  <si>
    <t>2.3.1</t>
  </si>
  <si>
    <t>60mm厚水泥砖</t>
  </si>
  <si>
    <t>铺设于综合楼四周</t>
  </si>
  <si>
    <t>2.3.2</t>
  </si>
  <si>
    <t>30mm厚1:3干硬性水泥砂浆</t>
  </si>
  <si>
    <t>2.3.3</t>
  </si>
  <si>
    <t>150mm厚C15混凝土</t>
  </si>
  <si>
    <t>2.3.4</t>
  </si>
  <si>
    <t>150mm厚3:7灰土</t>
  </si>
  <si>
    <t>进场道路和进站道路</t>
  </si>
  <si>
    <t>从光伏场区入口到升压站进站道路平台需整修的土路</t>
  </si>
  <si>
    <t>道路专业提的量</t>
  </si>
  <si>
    <t>路基土填方量</t>
  </si>
  <si>
    <t>m3</t>
  </si>
  <si>
    <t>路基土挖方量</t>
  </si>
  <si>
    <t>矩形边沟（（30+90）*30土沟）</t>
  </si>
  <si>
    <t>现状房屋拆除</t>
  </si>
  <si>
    <t>处</t>
  </si>
  <si>
    <t>现状电线杆拆除</t>
  </si>
  <si>
    <t>根</t>
  </si>
  <si>
    <t>特殊路基换填（开挖回填土方）</t>
  </si>
  <si>
    <t>1根直径2m钢筋混凝土圆管涵</t>
  </si>
  <si>
    <t>工程量计算规则</t>
  </si>
  <si>
    <t>附加说明</t>
  </si>
  <si>
    <t>注</t>
  </si>
  <si>
    <t>升压站</t>
  </si>
  <si>
    <r>
      <t>结构型式：框架结构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宋体"/>
        <family val="0"/>
      </rPr>
      <t>柱距：7mX8m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 xml:space="preserve">跨度：8m </t>
    </r>
  </si>
  <si>
    <t>拆除工程量计算原则相同</t>
  </si>
  <si>
    <t>结构工程</t>
  </si>
  <si>
    <t>综合楼+储能电池仓</t>
  </si>
  <si>
    <r>
      <t>m</t>
    </r>
    <r>
      <rPr>
        <vertAlign val="superscript"/>
        <sz val="10"/>
        <color indexed="10"/>
        <rFont val="宋体"/>
        <family val="0"/>
      </rPr>
      <t>3</t>
    </r>
  </si>
  <si>
    <r>
      <t>地上层数：3层</t>
    </r>
    <r>
      <rPr>
        <sz val="10"/>
        <color indexed="10"/>
        <rFont val="Times New Roman"/>
        <family val="1"/>
      </rPr>
      <t xml:space="preserve">       </t>
    </r>
    <r>
      <rPr>
        <sz val="10"/>
        <color indexed="10"/>
        <rFont val="宋体"/>
        <family val="0"/>
      </rPr>
      <t>地下层数：0层</t>
    </r>
  </si>
  <si>
    <r>
      <t>长：37m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宽：36m 高：11.4m</t>
    </r>
  </si>
  <si>
    <t>用来算建筑物室内给排水、采暖通风空调、照明接地的施工费</t>
  </si>
  <si>
    <t>综合楼+储能电池仓基础土方开挖</t>
  </si>
  <si>
    <r>
      <t>m</t>
    </r>
    <r>
      <rPr>
        <vertAlign val="superscript"/>
        <sz val="10"/>
        <rFont val="宋体"/>
        <family val="0"/>
      </rPr>
      <t>3</t>
    </r>
  </si>
  <si>
    <t>综合了开挖回填</t>
  </si>
  <si>
    <r>
      <t xml:space="preserve">挖深： 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运距：</t>
    </r>
    <r>
      <rPr>
        <sz val="10"/>
        <rFont val="Times New Roman"/>
        <family val="1"/>
      </rPr>
      <t xml:space="preserve">      </t>
    </r>
  </si>
  <si>
    <t>运距必须得有，挖深可不提</t>
  </si>
  <si>
    <t>综合楼+储能电池仓基础垫层</t>
  </si>
  <si>
    <t>100mm厚，C20素混凝土</t>
  </si>
  <si>
    <t>储能电池出地面混凝土</t>
  </si>
  <si>
    <t>参考含筋率： 180kg/m3</t>
  </si>
  <si>
    <t>设备基础预埋钢构件制作安装</t>
  </si>
  <si>
    <t>t</t>
  </si>
  <si>
    <t>桩承台</t>
  </si>
  <si>
    <t>按实体计算。砼垫层定额已含，不计算。</t>
  </si>
  <si>
    <r>
      <t>含筋率：95</t>
    </r>
    <r>
      <rPr>
        <sz val="10"/>
        <color indexed="10"/>
        <rFont val="Times New Roman"/>
        <family val="1"/>
      </rPr>
      <t>kg/m3</t>
    </r>
  </si>
  <si>
    <t>注明防腐要求</t>
  </si>
  <si>
    <t>框架结构</t>
  </si>
  <si>
    <t>钢筋混凝土结构 墙</t>
  </si>
  <si>
    <r>
      <t>参考含筋率：160</t>
    </r>
    <r>
      <rPr>
        <sz val="10"/>
        <rFont val="Times New Roman"/>
        <family val="1"/>
      </rPr>
      <t xml:space="preserve"> kg/m3</t>
    </r>
  </si>
  <si>
    <t>地上水池墙，厚度350mm</t>
  </si>
  <si>
    <t>钢筋混凝土结构 基础梁</t>
  </si>
  <si>
    <t>按钢筋混凝土构件体积计算，不扣除钢筋、铁件、预埋孔等所占体积。基础梁体积不计算基础梁支墩工程量</t>
  </si>
  <si>
    <r>
      <t>参考含筋率：150</t>
    </r>
    <r>
      <rPr>
        <sz val="10"/>
        <color indexed="10"/>
        <rFont val="Times New Roman"/>
        <family val="1"/>
      </rPr>
      <t xml:space="preserve"> kg/m3</t>
    </r>
  </si>
  <si>
    <t>钢筋混凝土结构 柱</t>
  </si>
  <si>
    <t>按钢筋混凝土构件体积计算，不扣除钢筋、铁件、预埋孔等所占体积</t>
  </si>
  <si>
    <r>
      <t>参考含筋率：</t>
    </r>
    <r>
      <rPr>
        <sz val="10"/>
        <rFont val="Times New Roman"/>
        <family val="1"/>
      </rPr>
      <t xml:space="preserve"> 150kg/m3</t>
    </r>
  </si>
  <si>
    <t>矩形柱</t>
  </si>
  <si>
    <t>钢筋混凝土结构 梁</t>
  </si>
  <si>
    <r>
      <t>参考含筋率：</t>
    </r>
    <r>
      <rPr>
        <sz val="10"/>
        <rFont val="Times New Roman"/>
        <family val="1"/>
      </rPr>
      <t xml:space="preserve"> 180kg/m3</t>
    </r>
  </si>
  <si>
    <t>其中包含水泵房梁：28.605m³，楼板30.732m³。</t>
  </si>
  <si>
    <t>负一层楼板</t>
  </si>
  <si>
    <t>按建筑轴线尺寸面积计算，不扣除洞口、支墩、设备基础、伸缩缝等面积，挑檐板、天沟板不计算面积</t>
  </si>
  <si>
    <t>厚度：250mm 含筋率：            180kg/m3</t>
  </si>
  <si>
    <t>一层楼板</t>
  </si>
  <si>
    <t>屋面板</t>
  </si>
  <si>
    <t>厚度：120mm 含筋率：            150kg/m3</t>
  </si>
  <si>
    <t>室外楼梯</t>
  </si>
  <si>
    <t>按各层楼梯水平投影面积之和计算工程量，不扣除楼梯柱、楼梯井面积。楼梯屋面板、遮雨板不计算面积</t>
  </si>
  <si>
    <t>含栏杆、栏板、扶手所有施工。含钢筋</t>
  </si>
  <si>
    <t>钢结构</t>
  </si>
  <si>
    <t>主变、构架、舱体基础室外平台</t>
  </si>
  <si>
    <r>
      <t>地上层数：1层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地下层数：0层</t>
    </r>
  </si>
  <si>
    <r>
      <t>长：74m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宽：36m </t>
    </r>
  </si>
  <si>
    <t>避雷针基础土方开挖</t>
  </si>
  <si>
    <t>避雷针独立基础</t>
  </si>
  <si>
    <r>
      <t>含筋率：</t>
    </r>
    <r>
      <rPr>
        <sz val="10"/>
        <rFont val="Times New Roman"/>
        <family val="1"/>
      </rPr>
      <t xml:space="preserve">     50  kg/m3</t>
    </r>
  </si>
  <si>
    <t>主变构架+避雷针+支架钢材含量</t>
  </si>
  <si>
    <t>按实体计算。</t>
  </si>
  <si>
    <r>
      <t>含筋率：95</t>
    </r>
    <r>
      <rPr>
        <sz val="10"/>
        <rFont val="Times New Roman"/>
        <family val="1"/>
      </rPr>
      <t>kg/m3</t>
    </r>
  </si>
  <si>
    <t>隐藏项，有量。</t>
  </si>
  <si>
    <r>
      <t>参考含筋率：150</t>
    </r>
    <r>
      <rPr>
        <sz val="10"/>
        <rFont val="Times New Roman"/>
        <family val="1"/>
      </rPr>
      <t xml:space="preserve"> kg/m3</t>
    </r>
  </si>
  <si>
    <t>主变、构架、舱体及室外基础基础土方开挖</t>
  </si>
  <si>
    <t>场地回填至设计标高后做室外基础的二次开挖工作。</t>
  </si>
  <si>
    <t>主变、构架、舱体及室外基础基础土方回填</t>
  </si>
  <si>
    <t>场地回填至设计标高后做室外基础的二次回填工作。</t>
  </si>
  <si>
    <t>主变、构架、舱体基础垫层</t>
  </si>
  <si>
    <t>C20素混凝土</t>
  </si>
  <si>
    <t>一二次舱砖砌体</t>
  </si>
  <si>
    <t>普通烧结砖MU15</t>
  </si>
  <si>
    <t>一二次舱混凝土量</t>
  </si>
  <si>
    <t>参考含筋率：150 kg/m3</t>
  </si>
  <si>
    <t>一二次舱出基础的构造柱以及圈梁</t>
  </si>
  <si>
    <t>主变油坑混凝土量</t>
  </si>
  <si>
    <t>厚度：200mm 含筋率：            150kg/m3</t>
  </si>
  <si>
    <t>主变油坑以及预制舱以及室外基础预埋件</t>
  </si>
  <si>
    <t>主变油坑鹅卵石</t>
  </si>
  <si>
    <t>m³</t>
  </si>
  <si>
    <t>面积：80㎡，厚度：306mm</t>
  </si>
  <si>
    <t>主变油坑鹅卵石。</t>
  </si>
  <si>
    <t>主变油坑格栅板</t>
  </si>
  <si>
    <t>主变油坑格栅板砖砌体</t>
  </si>
  <si>
    <t>进场道路平台</t>
  </si>
  <si>
    <t>6m宽，35m长，内净空高4m</t>
  </si>
  <si>
    <t>清淤</t>
  </si>
  <si>
    <t>淤泥厚度按1.5m</t>
  </si>
  <si>
    <t>回填</t>
  </si>
  <si>
    <t>按照回填至4.0m标高计算，两边坡比按1：1.5放坡。</t>
  </si>
  <si>
    <t>回填土厚度约3.5m。</t>
  </si>
  <si>
    <t>回填料采用土夹石，分层压实，做好降水工作。</t>
  </si>
  <si>
    <t>箱涵</t>
  </si>
  <si>
    <t>基础土方施工</t>
  </si>
  <si>
    <t>按照回填至4.0m标高计算。</t>
  </si>
  <si>
    <t>铺管</t>
  </si>
  <si>
    <t>采用⊘2000预制混凝土管。</t>
  </si>
  <si>
    <t>回填土</t>
  </si>
  <si>
    <t>回填土厚度约1.5m。</t>
  </si>
  <si>
    <t>回填素混凝土</t>
  </si>
  <si>
    <t>用于外包管道</t>
  </si>
  <si>
    <t>采用C30素混凝土</t>
  </si>
  <si>
    <t>筏板混凝土</t>
  </si>
  <si>
    <r>
      <t>厚度200，参考含筋率：</t>
    </r>
    <r>
      <rPr>
        <sz val="10"/>
        <rFont val="Times New Roman"/>
        <family val="1"/>
      </rPr>
      <t xml:space="preserve"> 150kg/m3</t>
    </r>
  </si>
  <si>
    <t>采用C35混凝土</t>
  </si>
  <si>
    <t>垫层</t>
  </si>
  <si>
    <t>事故油池</t>
  </si>
  <si>
    <t>油池基础开挖</t>
  </si>
  <si>
    <t>二次开挖</t>
  </si>
  <si>
    <t>油池基础垫层</t>
  </si>
  <si>
    <t>油池基础回填</t>
  </si>
  <si>
    <t>二次回填</t>
  </si>
  <si>
    <t>升压站区域内道路及平台回填</t>
  </si>
  <si>
    <t>按照回填至4.4m标高计算。</t>
  </si>
  <si>
    <t>挡土墙</t>
  </si>
  <si>
    <r>
      <t>参考含筋率：</t>
    </r>
    <r>
      <rPr>
        <sz val="10"/>
        <rFont val="Times New Roman"/>
        <family val="1"/>
      </rPr>
      <t xml:space="preserve"> 75kg/m3</t>
    </r>
  </si>
  <si>
    <t>挡土墙采用悬臂式挡墙</t>
  </si>
  <si>
    <t>地基处理</t>
  </si>
  <si>
    <t>定额包括被处理的土方施工费，不含特殊防腐</t>
  </si>
  <si>
    <t>预应力管桩，500桩径，100壁厚，桩长25m,45根，桩基涂层防腐</t>
  </si>
  <si>
    <t>此部分包含综合楼（带消防水池水泵房）</t>
  </si>
  <si>
    <t>预应力管桩，500桩径，100壁厚，桩长12m,125根，桩基涂层防腐</t>
  </si>
  <si>
    <t>综合了GIS基础、构架基础、主变压器基础、35kV配电舱体基础、SVG舱体及配套设备基础、35kV接地变基础、10kV站用变基础、二次舱体基础，电池仓以及室外平台基础。</t>
  </si>
  <si>
    <t>工程名称:办公室                                                                                              日期:2023/6/8</t>
  </si>
  <si>
    <t>工程项目</t>
  </si>
  <si>
    <t>备 注</t>
  </si>
  <si>
    <t>一楼</t>
  </si>
  <si>
    <t>一、过道</t>
  </si>
  <si>
    <t>1、业主提出“抛釉砖”偏高建议120元/㎡考虑；需分包进行核实
2、业主提出“踢脚线”平方单价偏高，需分包进行核实</t>
  </si>
  <si>
    <t>地面铺800*800抛釉砖</t>
  </si>
  <si>
    <t>m²</t>
  </si>
  <si>
    <t>含强度32.5mpa普通硅酸盐水泥、中沙水泥砂浆铺设；</t>
  </si>
  <si>
    <t>贴暗藏地脚线</t>
  </si>
  <si>
    <t>含水泥、沙镶贴，线直或按弧形墙，水泥、沙封缝收边；</t>
  </si>
  <si>
    <t>小计</t>
  </si>
  <si>
    <t>二、控制室</t>
  </si>
  <si>
    <t>含强度32.5mpa普通硅酸盐水妮、中沙水泥砂浆铺设；</t>
  </si>
  <si>
    <t>三、会议室</t>
  </si>
  <si>
    <t>四、办公室</t>
  </si>
  <si>
    <t>五、体息区、茶水间</t>
  </si>
  <si>
    <t>含32.5mpa普通硅酸盐水泥、中沙水泥砂浆铺设；</t>
  </si>
  <si>
    <t>茶水间地面找平</t>
  </si>
  <si>
    <t>含原地面清理，刷界面剂强度32.5mpa普通硅酸盐水泥，中沙水泥砂浆抹平；</t>
  </si>
  <si>
    <t>茶水间防水处理（H:1.5米)</t>
  </si>
  <si>
    <t>含地面清理干净，地面涂刷防水涂料，墙面涂刷防水涂料；</t>
  </si>
  <si>
    <t>茶水间墙面贴300*300瓷片（H：2.4米)</t>
  </si>
  <si>
    <t>含强度32.5mpa塔牌普通硅酸盐水泥浆粘贴；</t>
  </si>
  <si>
    <t>茶水间铝扣天花</t>
  </si>
  <si>
    <t>含打水平线、挂线、膨胀螺丝固定拉杆吊件，使木方格；1、使用V形轻钢龙骨、吊杆吊装，板条边框加固及灯位加固。2、普通铝扣天花，角铝20*25mm收边，包工包料；</t>
  </si>
  <si>
    <t>六、楼梯间、工具间</t>
  </si>
  <si>
    <t>七、卫生间</t>
  </si>
  <si>
    <t>安装洗手盆</t>
  </si>
  <si>
    <t>项</t>
  </si>
  <si>
    <t>含洗手盆；</t>
  </si>
  <si>
    <t>安装蹲厕</t>
  </si>
  <si>
    <t>地面抬高</t>
  </si>
  <si>
    <t>1、原地面清理，刷界面剂强度32.5mpa普通硅酸盐水泥，中沙水泥砂浆抹平。2、轻质砖垫底地面找平。</t>
  </si>
  <si>
    <t>地面找平</t>
  </si>
  <si>
    <t>1、原地面清理，刷界面剂强度32.5mpa普通硅酸盐水泥，中沙水泥砂浆抹平；</t>
  </si>
  <si>
    <t>地面铺300*600防滑砖</t>
  </si>
  <si>
    <t>含水泥、中沙水泥砂浆铺设；</t>
  </si>
  <si>
    <t>防水处理（H:1.5米)</t>
  </si>
  <si>
    <t>墙面贴300*600瓷片（H:2.4米)</t>
  </si>
  <si>
    <t>卫生间隔断</t>
  </si>
  <si>
    <t>铝扣天花</t>
  </si>
  <si>
    <t>打水平线、挂线、膨胀螺丝固定拉杆吊件，使木方格。1、使用V形轻钢龙骨、吊杆吊装，板条边框加固及灯位加固。2、普通铝扣天花，角铝20*25mm收边，包工包料</t>
  </si>
  <si>
    <t>二楼</t>
  </si>
  <si>
    <t>二、活动室</t>
  </si>
  <si>
    <t>三、办公室</t>
  </si>
  <si>
    <t>四、宿舍（三间）</t>
  </si>
  <si>
    <t>五、楼梯间</t>
  </si>
  <si>
    <t>楼梯踏步贴砖人工</t>
  </si>
  <si>
    <t>未说明台阶数量是否含材料</t>
  </si>
  <si>
    <t>贴砖工程量已含</t>
  </si>
  <si>
    <t>楼梯栏杆</t>
  </si>
  <si>
    <t>六、卫生间、淋浴室</t>
  </si>
  <si>
    <t>含原地面清理，刷界面剂强度水泥，中沙水泥砂浆抹平；</t>
  </si>
  <si>
    <t>1、地面砖规格300*600mm；2、含水泥、中沙水泥砂浆铺设；</t>
  </si>
  <si>
    <t>含地面清理干净，地面涂刷防水涂料，墙面涂刷防水涂料。</t>
  </si>
  <si>
    <t>打水平线、挂线、膨胀螺丝固定拉杆吊件，使木方格。1、使用V形轻钢龙骨、吊杆吊装，板条边框加固及灯位加固。2、普通铝扣天花，角铝20*25mm收边，包工包料；</t>
  </si>
  <si>
    <t>综合</t>
  </si>
  <si>
    <t>二，其它</t>
  </si>
  <si>
    <t>屋内墙面、顶煽灰、乳胶漆</t>
  </si>
  <si>
    <t>1、刮二遍底灰、打磨二遍，再别一遍面，打磨，（本地腻子腻子粉).3、立邦工程漆3、含材料及人工</t>
  </si>
  <si>
    <t>外墙涂料</t>
  </si>
  <si>
    <t>真石漆</t>
  </si>
  <si>
    <t>墙面修补</t>
  </si>
  <si>
    <t>含水泥、中沙等(墙面孔洞\阴阳角等进行修补)</t>
  </si>
  <si>
    <t>铺门坎石大理石</t>
  </si>
  <si>
    <t>M</t>
  </si>
  <si>
    <t>屋面保温隔热</t>
  </si>
  <si>
    <t>填沉箱</t>
  </si>
  <si>
    <t>含水泥、沙、预制块等，清理现场；</t>
  </si>
  <si>
    <t>地面保护</t>
  </si>
  <si>
    <t>只铺好地面的成品保护.珍珠棉及专用保护膜</t>
  </si>
  <si>
    <t>预计工程量</t>
  </si>
  <si>
    <t>室内砌12砖墙、批荡</t>
  </si>
  <si>
    <t>含水泥砂浆砌筑，双面批荡，不含面上装饰；</t>
  </si>
  <si>
    <t>室内砌24砖墙、批荡</t>
  </si>
  <si>
    <t>室外砌24砖墙、批荡</t>
  </si>
  <si>
    <t>卫生间倒地梁</t>
  </si>
  <si>
    <t>水泥、沙8厘钢筋倒模批荡。</t>
  </si>
  <si>
    <t>外墙贴砖</t>
  </si>
  <si>
    <t>对墙面进行清理洗刷干净，水平定位，挂垂线，墙面砖由业主提供。用楼邦粘接剂、水泥、沙粘贴，要求粘贴牢固、垂直、平整、表面干净、阳角处45度磨边碰口；</t>
  </si>
  <si>
    <t>屋面防水处理</t>
  </si>
  <si>
    <t>天花石膏板（预计)</t>
  </si>
  <si>
    <t>1、使用2*3CM木方或轻钢龙骨、300*300间格架。2、石膏板用自攻螺丝固定，钉板接缝处填石膏粘粉，粘贴专用绷带。3、9.5mm石膏板；</t>
  </si>
  <si>
    <t>天棚吊顶</t>
  </si>
  <si>
    <t>清洁及清场费</t>
  </si>
  <si>
    <t>、此费用按工程一次收取，2、工程竣工后，专业清洁员清洁场地（复式、别墅另计)</t>
  </si>
  <si>
    <t>地下室</t>
  </si>
  <si>
    <t>水泥砂浆地面</t>
  </si>
  <si>
    <t>门槛石</t>
  </si>
  <si>
    <t>总计</t>
  </si>
  <si>
    <t>房门、推拉门、窗</t>
  </si>
  <si>
    <t>产品型号</t>
  </si>
  <si>
    <t>规格尺寸</t>
  </si>
  <si>
    <t>面积</t>
  </si>
  <si>
    <t>玻璃款式</t>
  </si>
  <si>
    <t>线型/吊脚</t>
  </si>
  <si>
    <t>大门</t>
  </si>
  <si>
    <t>1800*2700</t>
  </si>
  <si>
    <t>防火门</t>
  </si>
  <si>
    <t>1000*2300</t>
  </si>
  <si>
    <t>1200x2300</t>
  </si>
  <si>
    <t>办公室双开门</t>
  </si>
  <si>
    <t>1200*2200</t>
  </si>
  <si>
    <t>茶水间推拉门（铜条）</t>
  </si>
  <si>
    <t>1800*2200</t>
  </si>
  <si>
    <t>不含工艺玻璃</t>
  </si>
  <si>
    <t>房门</t>
  </si>
  <si>
    <t>卫生间塑钢门玻璃门不含工艺玻璃</t>
  </si>
  <si>
    <t>每套</t>
  </si>
  <si>
    <t>铝合金中空玻璃窗</t>
  </si>
  <si>
    <t>开启扇</t>
  </si>
  <si>
    <t>卫浴报价单</t>
  </si>
  <si>
    <t>产品</t>
  </si>
  <si>
    <t>型号</t>
  </si>
  <si>
    <t>蹲厕</t>
  </si>
  <si>
    <t>含水箱</t>
  </si>
  <si>
    <t>小便器</t>
  </si>
  <si>
    <t>花洒</t>
  </si>
  <si>
    <t>浴室柜</t>
  </si>
  <si>
    <t>面盆龙头</t>
  </si>
  <si>
    <t>翻版下水器套装</t>
  </si>
  <si>
    <t>地漏</t>
  </si>
  <si>
    <t>座便</t>
  </si>
  <si>
    <t xml:space="preserve">   厨柜报价清单</t>
  </si>
  <si>
    <t>橱柜名称</t>
  </si>
  <si>
    <t>吊柜</t>
  </si>
  <si>
    <t>地柜（含台面）</t>
  </si>
  <si>
    <t>洗菜盆、水龙头</t>
  </si>
  <si>
    <t>以上合计</t>
  </si>
  <si>
    <r>
      <t>01</t>
    </r>
    <r>
      <rPr>
        <sz val="10.5"/>
        <rFont val="宋体"/>
        <family val="0"/>
      </rPr>
      <t>电气安装工程</t>
    </r>
  </si>
  <si>
    <t>编号</t>
  </si>
  <si>
    <t>设备名称</t>
  </si>
  <si>
    <t>规格参数</t>
  </si>
  <si>
    <t>工程量</t>
  </si>
  <si>
    <t>其中：施工费</t>
  </si>
  <si>
    <t>其中：材料</t>
  </si>
  <si>
    <t>说明</t>
  </si>
  <si>
    <t>本报价包含人工费、辅材焊材。</t>
  </si>
  <si>
    <t>升压站部分</t>
  </si>
  <si>
    <t>电气一次部分</t>
  </si>
  <si>
    <t>主变压器</t>
  </si>
  <si>
    <r>
      <t>1</t>
    </r>
    <r>
      <rPr>
        <sz val="10.5"/>
        <rFont val="宋体"/>
        <family val="0"/>
      </rPr>
      <t>）</t>
    </r>
  </si>
  <si>
    <r>
      <t>SZ13-100000/110,121</t>
    </r>
    <r>
      <rPr>
        <sz val="10.5"/>
        <color indexed="10"/>
        <rFont val="宋体"/>
        <family val="0"/>
      </rPr>
      <t>±</t>
    </r>
    <r>
      <rPr>
        <sz val="10.5"/>
        <color indexed="10"/>
        <rFont val="Times New Roman"/>
        <family val="1"/>
      </rPr>
      <t>8</t>
    </r>
    <r>
      <rPr>
        <sz val="10.5"/>
        <color indexed="10"/>
        <rFont val="宋体"/>
        <family val="0"/>
      </rPr>
      <t>×</t>
    </r>
    <r>
      <rPr>
        <sz val="10.5"/>
        <color indexed="10"/>
        <rFont val="Times New Roman"/>
        <family val="1"/>
      </rPr>
      <t>1.25%/37kV</t>
    </r>
  </si>
  <si>
    <t>台</t>
  </si>
  <si>
    <t>由设备费开列</t>
  </si>
  <si>
    <r>
      <t>2</t>
    </r>
    <r>
      <rPr>
        <sz val="10.5"/>
        <rFont val="宋体"/>
        <family val="0"/>
      </rPr>
      <t>）</t>
    </r>
  </si>
  <si>
    <t>中性点成套装置</t>
  </si>
  <si>
    <t>套</t>
  </si>
  <si>
    <r>
      <t>3</t>
    </r>
    <r>
      <rPr>
        <sz val="10.5"/>
        <rFont val="宋体"/>
        <family val="0"/>
      </rPr>
      <t>）</t>
    </r>
  </si>
  <si>
    <t>钢芯铝绞线</t>
  </si>
  <si>
    <t>LGJ-300/40</t>
  </si>
  <si>
    <t>米</t>
  </si>
  <si>
    <r>
      <t>4</t>
    </r>
    <r>
      <rPr>
        <sz val="10.5"/>
        <rFont val="宋体"/>
        <family val="0"/>
      </rPr>
      <t>）</t>
    </r>
  </si>
  <si>
    <t>铜铝设备线夹</t>
  </si>
  <si>
    <t>SYG-300/40B</t>
  </si>
  <si>
    <r>
      <t>5</t>
    </r>
    <r>
      <rPr>
        <sz val="10.5"/>
        <rFont val="宋体"/>
        <family val="0"/>
      </rPr>
      <t>）</t>
    </r>
  </si>
  <si>
    <t>设备线夹</t>
  </si>
  <si>
    <t>SY-300/40B</t>
  </si>
  <si>
    <r>
      <t>6</t>
    </r>
    <r>
      <rPr>
        <sz val="10.5"/>
        <rFont val="宋体"/>
        <family val="0"/>
      </rPr>
      <t>）</t>
    </r>
  </si>
  <si>
    <t>SY-300/40A</t>
  </si>
  <si>
    <r>
      <t>7</t>
    </r>
    <r>
      <rPr>
        <sz val="10.5"/>
        <rFont val="宋体"/>
        <family val="0"/>
      </rPr>
      <t>）</t>
    </r>
  </si>
  <si>
    <t>交流盘形悬式玻璃绝缘子</t>
  </si>
  <si>
    <t>9(U70BP/146-1)</t>
  </si>
  <si>
    <t>串</t>
  </si>
  <si>
    <r>
      <t>8</t>
    </r>
    <r>
      <rPr>
        <sz val="10.5"/>
        <rFont val="宋体"/>
        <family val="0"/>
      </rPr>
      <t>）</t>
    </r>
  </si>
  <si>
    <r>
      <t>35kV</t>
    </r>
    <r>
      <rPr>
        <sz val="10.5"/>
        <rFont val="宋体"/>
        <family val="0"/>
      </rPr>
      <t>绝缘管母</t>
    </r>
  </si>
  <si>
    <t>2500A</t>
  </si>
  <si>
    <t>三相/米</t>
  </si>
  <si>
    <r>
      <t>9</t>
    </r>
    <r>
      <rPr>
        <sz val="10.5"/>
        <rFont val="宋体"/>
        <family val="0"/>
      </rPr>
      <t>）</t>
    </r>
  </si>
  <si>
    <r>
      <t>35kV</t>
    </r>
    <r>
      <rPr>
        <sz val="10.5"/>
        <rFont val="宋体"/>
        <family val="0"/>
      </rPr>
      <t>棒式支持绝缘子</t>
    </r>
  </si>
  <si>
    <t>ZSW-40.5(W)/12</t>
  </si>
  <si>
    <t>只</t>
  </si>
  <si>
    <r>
      <t>10</t>
    </r>
    <r>
      <rPr>
        <sz val="10.5"/>
        <rFont val="宋体"/>
        <family val="0"/>
      </rPr>
      <t>）</t>
    </r>
  </si>
  <si>
    <t>管母固定金具</t>
  </si>
  <si>
    <t>MGG-130</t>
  </si>
  <si>
    <r>
      <t>11</t>
    </r>
    <r>
      <rPr>
        <sz val="10.5"/>
        <rFont val="宋体"/>
        <family val="0"/>
      </rPr>
      <t>）</t>
    </r>
  </si>
  <si>
    <r>
      <t>35kV</t>
    </r>
    <r>
      <rPr>
        <sz val="10.5"/>
        <rFont val="宋体"/>
        <family val="0"/>
      </rPr>
      <t>避雷器</t>
    </r>
  </si>
  <si>
    <t>YH5WZ-51/134</t>
  </si>
  <si>
    <r>
      <t>13</t>
    </r>
    <r>
      <rPr>
        <sz val="10.5"/>
        <rFont val="宋体"/>
        <family val="0"/>
      </rPr>
      <t>）</t>
    </r>
  </si>
  <si>
    <t>避雷器引下线</t>
  </si>
  <si>
    <t>TRJ-70</t>
  </si>
  <si>
    <r>
      <t>14</t>
    </r>
    <r>
      <rPr>
        <sz val="10.5"/>
        <rFont val="宋体"/>
        <family val="0"/>
      </rPr>
      <t>）</t>
    </r>
  </si>
  <si>
    <t>带电线夹</t>
  </si>
  <si>
    <t>个</t>
  </si>
  <si>
    <r>
      <t>15</t>
    </r>
    <r>
      <rPr>
        <sz val="10.5"/>
        <rFont val="宋体"/>
        <family val="0"/>
      </rPr>
      <t>）</t>
    </r>
  </si>
  <si>
    <t>接电线挂环</t>
  </si>
  <si>
    <r>
      <t>16</t>
    </r>
    <r>
      <rPr>
        <sz val="10.5"/>
        <rFont val="宋体"/>
        <family val="0"/>
      </rPr>
      <t>）</t>
    </r>
  </si>
  <si>
    <t>铜母线伸缩节</t>
  </si>
  <si>
    <r>
      <t>17</t>
    </r>
    <r>
      <rPr>
        <sz val="10.5"/>
        <rFont val="宋体"/>
        <family val="0"/>
      </rPr>
      <t>）</t>
    </r>
  </si>
  <si>
    <t>槽钢</t>
  </si>
  <si>
    <r>
      <t>[12</t>
    </r>
    <r>
      <rPr>
        <sz val="10.5"/>
        <rFont val="宋体"/>
        <family val="0"/>
      </rPr>
      <t>，热镀锌</t>
    </r>
  </si>
  <si>
    <r>
      <t>18</t>
    </r>
    <r>
      <rPr>
        <sz val="10.5"/>
        <rFont val="宋体"/>
        <family val="0"/>
      </rPr>
      <t>）</t>
    </r>
  </si>
  <si>
    <r>
      <t>[10</t>
    </r>
    <r>
      <rPr>
        <sz val="10.5"/>
        <rFont val="宋体"/>
        <family val="0"/>
      </rPr>
      <t>，热镀锌</t>
    </r>
  </si>
  <si>
    <r>
      <t>19</t>
    </r>
    <r>
      <rPr>
        <sz val="10.5"/>
        <rFont val="宋体"/>
        <family val="0"/>
      </rPr>
      <t>）</t>
    </r>
  </si>
  <si>
    <t>钢板</t>
  </si>
  <si>
    <r>
      <t>1700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700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 xml:space="preserve">12  </t>
    </r>
    <r>
      <rPr>
        <sz val="10.5"/>
        <rFont val="宋体"/>
        <family val="0"/>
      </rPr>
      <t>热镀锌</t>
    </r>
  </si>
  <si>
    <t>块</t>
  </si>
  <si>
    <r>
      <t>20</t>
    </r>
    <r>
      <rPr>
        <sz val="10.5"/>
        <rFont val="宋体"/>
        <family val="0"/>
      </rPr>
      <t>）</t>
    </r>
  </si>
  <si>
    <t>避雷器基础钢板</t>
  </si>
  <si>
    <r>
      <t>300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300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 xml:space="preserve">10  </t>
    </r>
    <r>
      <rPr>
        <sz val="10.5"/>
        <rFont val="宋体"/>
        <family val="0"/>
      </rPr>
      <t>热镀锌</t>
    </r>
  </si>
  <si>
    <r>
      <t>21</t>
    </r>
    <r>
      <rPr>
        <sz val="10.5"/>
        <rFont val="宋体"/>
        <family val="0"/>
      </rPr>
      <t>）</t>
    </r>
  </si>
  <si>
    <r>
      <t>35kV</t>
    </r>
    <r>
      <rPr>
        <sz val="10.5"/>
        <rFont val="宋体"/>
        <family val="0"/>
      </rPr>
      <t>绝缘子基础钢板</t>
    </r>
  </si>
  <si>
    <r>
      <t>270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270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 xml:space="preserve">10  </t>
    </r>
    <r>
      <rPr>
        <sz val="10.5"/>
        <rFont val="宋体"/>
        <family val="0"/>
      </rPr>
      <t>热镀锌</t>
    </r>
  </si>
  <si>
    <r>
      <t>22</t>
    </r>
    <r>
      <rPr>
        <sz val="10.5"/>
        <rFont val="宋体"/>
        <family val="0"/>
      </rPr>
      <t>）</t>
    </r>
  </si>
  <si>
    <t>螺栓</t>
  </si>
  <si>
    <t>热镀锌</t>
  </si>
  <si>
    <r>
      <t xml:space="preserve">110kV </t>
    </r>
    <r>
      <rPr>
        <sz val="10.5"/>
        <rFont val="宋体"/>
        <family val="0"/>
      </rPr>
      <t>主要设备</t>
    </r>
  </si>
  <si>
    <r>
      <t>泄漏比距按</t>
    </r>
    <r>
      <rPr>
        <sz val="10.5"/>
        <rFont val="Times New Roman"/>
        <family val="1"/>
      </rPr>
      <t xml:space="preserve"> 2.5cm/kV(</t>
    </r>
    <r>
      <rPr>
        <sz val="10.5"/>
        <rFont val="宋体"/>
        <family val="0"/>
      </rPr>
      <t>最高工作电压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考虑，</t>
    </r>
    <r>
      <rPr>
        <sz val="10.5"/>
        <rFont val="Times New Roman"/>
        <family val="1"/>
      </rPr>
      <t xml:space="preserve"> 3s</t>
    </r>
    <r>
      <rPr>
        <sz val="10.5"/>
        <rFont val="宋体"/>
        <family val="0"/>
      </rPr>
      <t>热稳定电流按</t>
    </r>
    <r>
      <rPr>
        <sz val="10.5"/>
        <rFont val="Times New Roman"/>
        <family val="1"/>
      </rPr>
      <t xml:space="preserve"> 40kA </t>
    </r>
    <r>
      <rPr>
        <sz val="10.5"/>
        <rFont val="宋体"/>
        <family val="0"/>
      </rPr>
      <t>考虑</t>
    </r>
  </si>
  <si>
    <t>升压变电站设备及安装工程</t>
  </si>
  <si>
    <r>
      <t>110kV</t>
    </r>
    <r>
      <rPr>
        <sz val="10.5"/>
        <rFont val="宋体"/>
        <family val="0"/>
      </rPr>
      <t>户外</t>
    </r>
    <r>
      <rPr>
        <sz val="10.5"/>
        <rFont val="Times New Roman"/>
        <family val="1"/>
      </rPr>
      <t>GIS</t>
    </r>
    <r>
      <rPr>
        <sz val="10.5"/>
        <rFont val="宋体"/>
        <family val="0"/>
      </rPr>
      <t>组合电器，含以下：</t>
    </r>
  </si>
  <si>
    <r>
      <t>单母线，</t>
    </r>
    <r>
      <rPr>
        <sz val="10.5"/>
        <rFont val="Times New Roman"/>
        <family val="1"/>
      </rPr>
      <t>126kV 2000A 40kA</t>
    </r>
    <r>
      <rPr>
        <sz val="10.5"/>
        <rFont val="宋体"/>
        <family val="0"/>
      </rPr>
      <t>，三相共箱型，</t>
    </r>
  </si>
  <si>
    <t>主变压器系统</t>
  </si>
  <si>
    <r>
      <t>1.1</t>
    </r>
    <r>
      <rPr>
        <sz val="10.5"/>
        <rFont val="宋体"/>
        <family val="0"/>
      </rPr>
      <t>）</t>
    </r>
  </si>
  <si>
    <r>
      <t>110kV</t>
    </r>
    <r>
      <rPr>
        <sz val="10.5"/>
        <rFont val="宋体"/>
        <family val="0"/>
      </rPr>
      <t>出线间隔</t>
    </r>
  </si>
  <si>
    <r>
      <t>SF6</t>
    </r>
    <r>
      <rPr>
        <sz val="10.5"/>
        <rFont val="宋体"/>
        <family val="0"/>
      </rPr>
      <t>充气套管</t>
    </r>
    <r>
      <rPr>
        <sz val="10.5"/>
        <rFont val="Times New Roman"/>
        <family val="1"/>
      </rPr>
      <t xml:space="preserve"> 2000A 40kA/4S 100kA</t>
    </r>
    <r>
      <rPr>
        <sz val="10.5"/>
        <rFont val="宋体"/>
        <family val="0"/>
      </rPr>
      <t>；</t>
    </r>
  </si>
  <si>
    <t>主变压器 SZ11-100000/110，115±8×1.25%/36.75kV，100000kVA，Ud=10.5% ，YN,d11</t>
  </si>
  <si>
    <t>三工位隔离接地组合开关 2000A 40kA/4S 100kA；
电压互感器110/√3/0.1/√3/0.1/√3 kV 0.2/0.5(3P)  10VA/10VA；
快速接地开关 40kA/4S 100kA；
电流互感器600/1A 0.2S 15VA，600-1200/1A 0.5/5P40/5P40/5P40/5P40 15/15/15/15/15VA；
断路器 126kV 2000A 40kA</t>
  </si>
  <si>
    <t>主变中性点设备 含：隔离开关 GW13-72.5/630单极；电流互感器 LQJ-10 200/1；避雷器 Y1.5W-72/186</t>
  </si>
  <si>
    <r>
      <t>1.2</t>
    </r>
    <r>
      <rPr>
        <sz val="10.5"/>
        <rFont val="宋体"/>
        <family val="0"/>
      </rPr>
      <t>）</t>
    </r>
  </si>
  <si>
    <r>
      <t>110kV</t>
    </r>
    <r>
      <rPr>
        <sz val="10.5"/>
        <rFont val="宋体"/>
        <family val="0"/>
      </rPr>
      <t>主变间隔</t>
    </r>
  </si>
  <si>
    <t>主变压器系统调试</t>
  </si>
  <si>
    <t>三工位隔离接地组合开关 2000A 40kA/4S 100kA；
快速接地开关 40kA/4S 100kA；
电流互感器600/1A 0.2S 5VA，600-1200/1A 0.5/5P40/5P40/5P40/5P40 15/15/15/15/15VA；
断路器 126kV 2000A 40kA</t>
  </si>
  <si>
    <t>配电装置设备系统</t>
  </si>
  <si>
    <r>
      <t>1.3</t>
    </r>
    <r>
      <rPr>
        <sz val="10.5"/>
        <rFont val="宋体"/>
        <family val="0"/>
      </rPr>
      <t>）</t>
    </r>
  </si>
  <si>
    <r>
      <t>110kV PT</t>
    </r>
    <r>
      <rPr>
        <sz val="10.5"/>
        <rFont val="宋体"/>
        <family val="0"/>
      </rPr>
      <t>间隔</t>
    </r>
  </si>
  <si>
    <r>
      <t>电压互感器</t>
    </r>
    <r>
      <rPr>
        <sz val="10.5"/>
        <rFont val="Times New Roman"/>
        <family val="1"/>
      </rPr>
      <t xml:space="preserve"> 110/</t>
    </r>
    <r>
      <rPr>
        <sz val="10.5"/>
        <rFont val="宋体"/>
        <family val="0"/>
      </rPr>
      <t>√</t>
    </r>
    <r>
      <rPr>
        <sz val="10.5"/>
        <rFont val="Times New Roman"/>
        <family val="1"/>
      </rPr>
      <t>3/0.1/</t>
    </r>
    <r>
      <rPr>
        <sz val="10.5"/>
        <rFont val="宋体"/>
        <family val="0"/>
      </rPr>
      <t>√</t>
    </r>
    <r>
      <rPr>
        <sz val="10.5"/>
        <rFont val="Times New Roman"/>
        <family val="1"/>
      </rPr>
      <t>3/0.1/</t>
    </r>
    <r>
      <rPr>
        <sz val="10.5"/>
        <rFont val="宋体"/>
        <family val="0"/>
      </rPr>
      <t>√</t>
    </r>
    <r>
      <rPr>
        <sz val="10.5"/>
        <rFont val="Times New Roman"/>
        <family val="1"/>
      </rPr>
      <t>3/0.1/</t>
    </r>
    <r>
      <rPr>
        <sz val="10.5"/>
        <rFont val="宋体"/>
        <family val="0"/>
      </rPr>
      <t>√</t>
    </r>
    <r>
      <rPr>
        <sz val="10.5"/>
        <rFont val="Times New Roman"/>
        <family val="1"/>
      </rPr>
      <t>3/0.1 kV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0.2/0.5/0.5/3P  10VA/50VA/50VA/50VA</t>
    </r>
    <r>
      <rPr>
        <sz val="10.5"/>
        <rFont val="宋体"/>
        <family val="0"/>
      </rPr>
      <t>；
氧化锌避雷器</t>
    </r>
    <r>
      <rPr>
        <sz val="10.5"/>
        <rFont val="Times New Roman"/>
        <family val="1"/>
      </rPr>
      <t xml:space="preserve"> Y10WF-102/266</t>
    </r>
    <r>
      <rPr>
        <sz val="10.5"/>
        <rFont val="宋体"/>
        <family val="0"/>
      </rPr>
      <t>；
三工位隔离接地组合开关</t>
    </r>
    <r>
      <rPr>
        <sz val="10.5"/>
        <rFont val="Times New Roman"/>
        <family val="1"/>
      </rPr>
      <t xml:space="preserve"> 2000A 40kA/4S 100kA</t>
    </r>
    <r>
      <rPr>
        <sz val="10.5"/>
        <rFont val="宋体"/>
        <family val="0"/>
      </rPr>
      <t>；
快速接地开关</t>
    </r>
    <r>
      <rPr>
        <sz val="10.5"/>
        <rFont val="Times New Roman"/>
        <family val="1"/>
      </rPr>
      <t xml:space="preserve"> 40kA/4S 100kA</t>
    </r>
  </si>
  <si>
    <t>110千伏GIS组合设备 126kV,1250A,40kA;内含2套隔离开关(带2套接地地刀），1套单接地开关,1套快速接地刀，1套断路器，2组CT。</t>
  </si>
  <si>
    <t>氧化锌避雷器</t>
  </si>
  <si>
    <t>102/266</t>
  </si>
  <si>
    <t>氧化锌避雷器 Y10W-100/260W</t>
  </si>
  <si>
    <t xml:space="preserve">110kV 出线PT </t>
  </si>
  <si>
    <t>设备连线LGJ-240</t>
  </si>
  <si>
    <r>
      <t>35kV</t>
    </r>
    <r>
      <rPr>
        <sz val="10.5"/>
        <rFont val="宋体"/>
        <family val="0"/>
      </rPr>
      <t>配电装置</t>
    </r>
  </si>
  <si>
    <t>金具</t>
  </si>
  <si>
    <r>
      <t>35kV</t>
    </r>
    <r>
      <rPr>
        <sz val="10.5"/>
        <rFont val="宋体"/>
        <family val="0"/>
      </rPr>
      <t>一次设备预制舱</t>
    </r>
  </si>
  <si>
    <r>
      <t>面积：</t>
    </r>
    <r>
      <rPr>
        <sz val="10.5"/>
        <rFont val="Times New Roman"/>
        <family val="1"/>
      </rPr>
      <t>121.8m</t>
    </r>
    <r>
      <rPr>
        <vertAlign val="superscript"/>
        <sz val="10.5"/>
        <rFont val="Times New Roman"/>
        <family val="1"/>
      </rPr>
      <t>2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长×宽：</t>
    </r>
    <r>
      <rPr>
        <sz val="10.5"/>
        <rFont val="Times New Roman"/>
        <family val="1"/>
      </rPr>
      <t>17.4m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7m</t>
    </r>
    <r>
      <rPr>
        <sz val="10.5"/>
        <rFont val="宋体"/>
        <family val="0"/>
      </rPr>
      <t>，厂家配套提供</t>
    </r>
    <r>
      <rPr>
        <sz val="10.5"/>
        <rFont val="Times New Roman"/>
        <family val="1"/>
      </rPr>
      <t>SF6</t>
    </r>
    <r>
      <rPr>
        <sz val="10.5"/>
        <rFont val="宋体"/>
        <family val="0"/>
      </rPr>
      <t>检测装置</t>
    </r>
  </si>
  <si>
    <t>进线柜 KYN-40.5配真空断路器2500A 25kA</t>
  </si>
  <si>
    <r>
      <t>35kV</t>
    </r>
    <r>
      <rPr>
        <sz val="10.5"/>
        <rFont val="宋体"/>
        <family val="0"/>
      </rPr>
      <t>主变进线柜</t>
    </r>
  </si>
  <si>
    <r>
      <t>KYN</t>
    </r>
    <r>
      <rPr>
        <sz val="10.5"/>
        <rFont val="宋体"/>
        <family val="0"/>
      </rPr>
      <t>□</t>
    </r>
    <r>
      <rPr>
        <sz val="10.5"/>
        <rFont val="Times New Roman"/>
        <family val="1"/>
      </rPr>
      <t xml:space="preserve">-40.5 </t>
    </r>
    <r>
      <rPr>
        <sz val="10.5"/>
        <rFont val="宋体"/>
        <family val="0"/>
      </rPr>
      <t>配真空断路器</t>
    </r>
    <r>
      <rPr>
        <sz val="10.5"/>
        <rFont val="Times New Roman"/>
        <family val="1"/>
      </rPr>
      <t>2500A 40kA</t>
    </r>
  </si>
  <si>
    <t>面</t>
  </si>
  <si>
    <t>馈线柜 KYN-40.5配真空断路器630A 25kA</t>
  </si>
  <si>
    <r>
      <t>35kV</t>
    </r>
    <r>
      <rPr>
        <sz val="10.5"/>
        <rFont val="宋体"/>
        <family val="0"/>
      </rPr>
      <t>母线</t>
    </r>
    <r>
      <rPr>
        <sz val="10.5"/>
        <rFont val="Times New Roman"/>
        <family val="1"/>
      </rPr>
      <t>PT</t>
    </r>
    <r>
      <rPr>
        <sz val="10.5"/>
        <rFont val="宋体"/>
        <family val="0"/>
      </rPr>
      <t>柜</t>
    </r>
  </si>
  <si>
    <r>
      <t>KYN</t>
    </r>
    <r>
      <rPr>
        <sz val="10.5"/>
        <rFont val="宋体"/>
        <family val="0"/>
      </rPr>
      <t>□</t>
    </r>
    <r>
      <rPr>
        <sz val="10.5"/>
        <rFont val="Times New Roman"/>
        <family val="1"/>
      </rPr>
      <t>-40.5</t>
    </r>
  </si>
  <si>
    <t>无功补偿装置柜 KYN-40.5配真空断路器630A 25kA</t>
  </si>
  <si>
    <r>
      <t>35kV</t>
    </r>
    <r>
      <rPr>
        <sz val="10.5"/>
        <rFont val="宋体"/>
        <family val="0"/>
      </rPr>
      <t>集电线路柜</t>
    </r>
  </si>
  <si>
    <r>
      <t>KYN</t>
    </r>
    <r>
      <rPr>
        <sz val="10.5"/>
        <rFont val="宋体"/>
        <family val="0"/>
      </rPr>
      <t>□</t>
    </r>
    <r>
      <rPr>
        <sz val="10.5"/>
        <rFont val="Times New Roman"/>
        <family val="1"/>
      </rPr>
      <t xml:space="preserve">-40.5 </t>
    </r>
    <r>
      <rPr>
        <sz val="10.5"/>
        <rFont val="宋体"/>
        <family val="0"/>
      </rPr>
      <t>真空断路器：</t>
    </r>
    <r>
      <rPr>
        <sz val="10.5"/>
        <rFont val="Times New Roman"/>
        <family val="1"/>
      </rPr>
      <t>1250A 31.5kA</t>
    </r>
  </si>
  <si>
    <t>站用接地变柜 KYN-40.5配真空断路器630A 25kA</t>
  </si>
  <si>
    <t>2×600/1A  5P40/5P40/5P40/0.5/0.2S</t>
  </si>
  <si>
    <t>PT柜及避雷器柜 配电压互感器(35/√3)/(0.1/√3)/(0.1/√3)/(0.1/3)kV         避雷器YH5WZ-51/134</t>
  </si>
  <si>
    <r>
      <t>35kV SVG</t>
    </r>
    <r>
      <rPr>
        <sz val="10.5"/>
        <rFont val="宋体"/>
        <family val="0"/>
      </rPr>
      <t>出线柜</t>
    </r>
  </si>
  <si>
    <r>
      <t>KYN</t>
    </r>
    <r>
      <rPr>
        <sz val="10.5"/>
        <rFont val="宋体"/>
        <family val="0"/>
      </rPr>
      <t>□</t>
    </r>
    <r>
      <rPr>
        <sz val="10.5"/>
        <rFont val="Times New Roman"/>
        <family val="1"/>
      </rPr>
      <t xml:space="preserve">-40.5 </t>
    </r>
    <r>
      <rPr>
        <sz val="10.5"/>
        <rFont val="宋体"/>
        <family val="0"/>
      </rPr>
      <t>配</t>
    </r>
    <r>
      <rPr>
        <sz val="10.5"/>
        <rFont val="Times New Roman"/>
        <family val="1"/>
      </rPr>
      <t>SF6</t>
    </r>
    <r>
      <rPr>
        <sz val="10.5"/>
        <rFont val="宋体"/>
        <family val="0"/>
      </rPr>
      <t>断路器</t>
    </r>
    <r>
      <rPr>
        <sz val="10.5"/>
        <rFont val="Times New Roman"/>
        <family val="1"/>
      </rPr>
      <t>1250A 31.5kA</t>
    </r>
  </si>
  <si>
    <t>无功补偿系统</t>
  </si>
  <si>
    <t>无功补偿装置 SVG，容量20MVar，集装箱成套，水冷，直挂式</t>
  </si>
  <si>
    <r>
      <t xml:space="preserve">35kV </t>
    </r>
    <r>
      <rPr>
        <sz val="10.5"/>
        <rFont val="宋体"/>
        <family val="0"/>
      </rPr>
      <t>接地变柜</t>
    </r>
  </si>
  <si>
    <r>
      <t>KYN</t>
    </r>
    <r>
      <rPr>
        <sz val="10.5"/>
        <rFont val="宋体"/>
        <family val="0"/>
      </rPr>
      <t>□</t>
    </r>
    <r>
      <rPr>
        <sz val="10.5"/>
        <rFont val="Times New Roman"/>
        <family val="1"/>
      </rPr>
      <t xml:space="preserve">-40.5 </t>
    </r>
    <r>
      <rPr>
        <sz val="10.5"/>
        <rFont val="宋体"/>
        <family val="0"/>
      </rPr>
      <t>配真空断路器</t>
    </r>
    <r>
      <rPr>
        <sz val="10.5"/>
        <rFont val="Times New Roman"/>
        <family val="1"/>
      </rPr>
      <t>1250A 31.5kA</t>
    </r>
  </si>
  <si>
    <t>站用电设备</t>
  </si>
  <si>
    <t xml:space="preserve">2×300/1  5P40/5P40/5P40  </t>
  </si>
  <si>
    <t>站用接地变压器 DKSC-630-36.75-315/0.4，36.75±2x2.5%/0.4，Ud=4% Zn,yn11</t>
  </si>
  <si>
    <t>50/1  0.5/0.2S</t>
  </si>
  <si>
    <t>中性点电阻柜35kV   35kV   200欧姆 120A 10s</t>
  </si>
  <si>
    <r>
      <t>35kV</t>
    </r>
    <r>
      <rPr>
        <sz val="10.5"/>
        <rFont val="宋体"/>
        <family val="0"/>
      </rPr>
      <t>储能出线</t>
    </r>
    <r>
      <rPr>
        <sz val="10.5"/>
        <rFont val="宋体"/>
        <family val="0"/>
      </rPr>
      <t>柜</t>
    </r>
  </si>
  <si>
    <t>低压开关柜 MNS型抽屉柜</t>
  </si>
  <si>
    <t>检修箱</t>
  </si>
  <si>
    <t>7)</t>
  </si>
  <si>
    <t>检修小车</t>
  </si>
  <si>
    <t>1400mm</t>
  </si>
  <si>
    <t>配电箱</t>
  </si>
  <si>
    <t>8)</t>
  </si>
  <si>
    <t>1680mm</t>
  </si>
  <si>
    <t>站用电系统调试</t>
  </si>
  <si>
    <t>9)</t>
  </si>
  <si>
    <t>接地小车</t>
  </si>
  <si>
    <r>
      <t>1400mm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2500A</t>
    </r>
  </si>
  <si>
    <t>电力电缆</t>
  </si>
  <si>
    <t>10)</t>
  </si>
  <si>
    <t>验电小车</t>
  </si>
  <si>
    <t>共箱母线</t>
  </si>
  <si>
    <t>接地变、站用变压器</t>
  </si>
  <si>
    <t>共箱母线 Ie=2000A,Id=25kA，35kV</t>
  </si>
  <si>
    <t>1)</t>
  </si>
  <si>
    <t>接地变成套装置</t>
  </si>
  <si>
    <t>DKSC-1250/35-400/0.4</t>
  </si>
  <si>
    <t>35kV裸铜排 Ie=2000A,Id=25kA，35kV</t>
  </si>
  <si>
    <r>
      <t>35</t>
    </r>
    <r>
      <rPr>
        <sz val="10.5"/>
        <rFont val="宋体"/>
        <family val="0"/>
      </rPr>
      <t>±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2.5</t>
    </r>
    <r>
      <rPr>
        <sz val="10.5"/>
        <rFont val="宋体"/>
        <family val="0"/>
      </rPr>
      <t>％</t>
    </r>
    <r>
      <rPr>
        <sz val="10.5"/>
        <rFont val="Times New Roman"/>
        <family val="1"/>
      </rPr>
      <t>/0.4 ZN,yn11</t>
    </r>
  </si>
  <si>
    <t>35kV穿墙套管Ie=2000A,Id=25kA，40.5kV</t>
  </si>
  <si>
    <t>2)</t>
  </si>
  <si>
    <r>
      <t>ZC-YJV22-26/35-3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70</t>
    </r>
  </si>
  <si>
    <t>3)</t>
  </si>
  <si>
    <r>
      <t>ZC-YJV22-10/15-3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70</t>
    </r>
  </si>
  <si>
    <t>35kV电缆 ZRC-YJV22-35-3x70</t>
  </si>
  <si>
    <t>4)</t>
  </si>
  <si>
    <r>
      <t>35kV</t>
    </r>
    <r>
      <rPr>
        <sz val="10.5"/>
        <rFont val="宋体"/>
        <family val="0"/>
      </rPr>
      <t>电缆终端</t>
    </r>
  </si>
  <si>
    <r>
      <t>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70,</t>
    </r>
    <r>
      <rPr>
        <sz val="10.5"/>
        <rFont val="宋体"/>
        <family val="0"/>
      </rPr>
      <t>户内终端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冷缩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铜</t>
    </r>
  </si>
  <si>
    <t>35kV电缆 ZRC-YJV22-35-3x185</t>
  </si>
  <si>
    <t>5)</t>
  </si>
  <si>
    <r>
      <t>10kV</t>
    </r>
    <r>
      <rPr>
        <sz val="10.5"/>
        <rFont val="宋体"/>
        <family val="0"/>
      </rPr>
      <t>电缆终端</t>
    </r>
  </si>
  <si>
    <r>
      <t>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70,</t>
    </r>
    <r>
      <rPr>
        <sz val="10.5"/>
        <rFont val="宋体"/>
        <family val="0"/>
      </rPr>
      <t>户外终端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冷缩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铜</t>
    </r>
  </si>
  <si>
    <t>35kV电缆终端</t>
  </si>
  <si>
    <t>6)</t>
  </si>
  <si>
    <t>低压电力电缆</t>
  </si>
  <si>
    <r>
      <t>ZR-VV22-1kV-3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300+1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150</t>
    </r>
  </si>
  <si>
    <t>1kV电缆 ZRC-VV22-0.6/1</t>
  </si>
  <si>
    <r>
      <t>10kV</t>
    </r>
    <r>
      <rPr>
        <sz val="10.5"/>
        <rFont val="宋体"/>
        <family val="0"/>
      </rPr>
      <t>站用变</t>
    </r>
  </si>
  <si>
    <r>
      <t>油浸式，</t>
    </r>
    <r>
      <rPr>
        <sz val="10.5"/>
        <rFont val="Times New Roman"/>
        <family val="1"/>
      </rPr>
      <t>400kVA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10.5</t>
    </r>
    <r>
      <rPr>
        <sz val="10.5"/>
        <rFont val="宋体"/>
        <family val="0"/>
      </rPr>
      <t>±2×2.5%/0.4kV</t>
    </r>
  </si>
  <si>
    <t>电缆支架</t>
  </si>
  <si>
    <t>电杆</t>
  </si>
  <si>
    <r>
      <t>锥形水泥杆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预应力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整根杆</t>
    </r>
    <r>
      <rPr>
        <sz val="10.5"/>
        <rFont val="Times New Roman"/>
        <family val="1"/>
      </rPr>
      <t>,12m,190mm,M</t>
    </r>
  </si>
  <si>
    <t>防火涂料</t>
  </si>
  <si>
    <r>
      <t>10kV</t>
    </r>
    <r>
      <rPr>
        <sz val="10.5"/>
        <rFont val="宋体"/>
        <family val="0"/>
      </rPr>
      <t>柱上断路器</t>
    </r>
  </si>
  <si>
    <r>
      <t>10kV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630A,20kA</t>
    </r>
  </si>
  <si>
    <t>防火堵料</t>
  </si>
  <si>
    <t>跌落保险</t>
  </si>
  <si>
    <r>
      <t>10kV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400A</t>
    </r>
  </si>
  <si>
    <t>有机防火堵料</t>
  </si>
  <si>
    <t>11)</t>
  </si>
  <si>
    <t>避雷器</t>
  </si>
  <si>
    <r>
      <t>交流避雷器</t>
    </r>
    <r>
      <rPr>
        <sz val="10.5"/>
        <rFont val="Times New Roman"/>
        <family val="1"/>
      </rPr>
      <t>,AC10kV,17kV,</t>
    </r>
    <r>
      <rPr>
        <sz val="10.5"/>
        <rFont val="宋体"/>
        <family val="0"/>
      </rPr>
      <t>硅橡胶,50kV,不带间隙</t>
    </r>
  </si>
  <si>
    <t>无机防火堵料</t>
  </si>
  <si>
    <t>12)</t>
  </si>
  <si>
    <t>综合配电箱</t>
  </si>
  <si>
    <t>内含：三相智能电能表、低压电流互感器、采集终端（台区集中器）等</t>
  </si>
  <si>
    <t>防火隔板</t>
  </si>
  <si>
    <t>13)</t>
  </si>
  <si>
    <t>架空绝缘导线</t>
  </si>
  <si>
    <t>JKLYJ-10/120</t>
  </si>
  <si>
    <t>安装型钢</t>
  </si>
  <si>
    <t>14)</t>
  </si>
  <si>
    <t>耐张绝缘子串</t>
  </si>
  <si>
    <t>升压站接地</t>
  </si>
  <si>
    <t>15)</t>
  </si>
  <si>
    <t>悬式瓷瓶</t>
  </si>
  <si>
    <r>
      <t>U70BP/146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XP-7</t>
    </r>
    <r>
      <rPr>
        <sz val="10.5"/>
        <rFont val="宋体"/>
        <family val="0"/>
      </rPr>
      <t>）</t>
    </r>
  </si>
  <si>
    <t>片</t>
  </si>
  <si>
    <t>接地母线-铜材</t>
  </si>
  <si>
    <t>16)</t>
  </si>
  <si>
    <t>绝缘穿刺接地线夹</t>
  </si>
  <si>
    <t>付</t>
  </si>
  <si>
    <t>铜排 截面  50x4</t>
  </si>
  <si>
    <t>17)</t>
  </si>
  <si>
    <r>
      <t>C</t>
    </r>
    <r>
      <rPr>
        <sz val="10.5"/>
        <rFont val="宋体"/>
        <family val="0"/>
      </rPr>
      <t>型线夹</t>
    </r>
  </si>
  <si>
    <t>JC-3</t>
  </si>
  <si>
    <t>铜绞线 100mm2</t>
  </si>
  <si>
    <t>18)</t>
  </si>
  <si>
    <t>扁钢抱箍</t>
  </si>
  <si>
    <t>接地极-型钢</t>
  </si>
  <si>
    <t>19)</t>
  </si>
  <si>
    <t>安装槽钢</t>
  </si>
  <si>
    <t>垂直接地极 L50x50X5  L=2.5m 镀锌</t>
  </si>
  <si>
    <t>20)</t>
  </si>
  <si>
    <t>安装角钢</t>
  </si>
  <si>
    <r>
      <t>∠</t>
    </r>
    <r>
      <rPr>
        <sz val="10.5"/>
        <rFont val="Times New Roman"/>
        <family val="1"/>
      </rPr>
      <t xml:space="preserve"> 75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8</t>
    </r>
  </si>
  <si>
    <t>接地母线-型钢</t>
  </si>
  <si>
    <t>21)</t>
  </si>
  <si>
    <t>顶支架</t>
  </si>
  <si>
    <t>DZJ190-1</t>
  </si>
  <si>
    <t>接地扁钢 -60x6  热镀锌</t>
  </si>
  <si>
    <t>22)</t>
  </si>
  <si>
    <t>拉线</t>
  </si>
  <si>
    <t>接地扁钢 -50x6  热镀锌</t>
  </si>
  <si>
    <t>23)</t>
  </si>
  <si>
    <t>拉盘</t>
  </si>
  <si>
    <r>
      <t>0.6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0.6m</t>
    </r>
  </si>
  <si>
    <t>控制保护设备及安装工程</t>
  </si>
  <si>
    <t>24)</t>
  </si>
  <si>
    <t>接地装置</t>
  </si>
  <si>
    <t>监控（监测）系统</t>
  </si>
  <si>
    <r>
      <t>35kV SVG</t>
    </r>
    <r>
      <rPr>
        <sz val="10.5"/>
        <rFont val="宋体"/>
        <family val="0"/>
      </rPr>
      <t>装置</t>
    </r>
  </si>
  <si>
    <t xml:space="preserve">升压站监控系统 含操作员站、微机五防系统、远动综合屏、线变组测控屏、公用测控屏、35kV综合保护测控装置、网络交换机、智能接口装置、音响以及语音报警装置、网络打印机 </t>
  </si>
  <si>
    <r>
      <t>35kV SVG</t>
    </r>
    <r>
      <rPr>
        <sz val="10.5"/>
        <rFont val="宋体"/>
        <family val="0"/>
      </rPr>
      <t>成套装置</t>
    </r>
  </si>
  <si>
    <r>
      <t>35kV</t>
    </r>
    <r>
      <rPr>
        <sz val="10.5"/>
        <rFont val="宋体"/>
        <family val="0"/>
      </rPr>
      <t>，±</t>
    </r>
    <r>
      <rPr>
        <sz val="10.5"/>
        <rFont val="Times New Roman"/>
        <family val="1"/>
      </rPr>
      <t>24Mvar</t>
    </r>
    <r>
      <rPr>
        <sz val="10.5"/>
        <rFont val="宋体"/>
        <family val="0"/>
      </rPr>
      <t>，直挂式，水冷</t>
    </r>
  </si>
  <si>
    <t>光伏发电监控系统 包括监控主机、服务器柜、箱变综合测控装置28台</t>
  </si>
  <si>
    <r>
      <t>SVG</t>
    </r>
    <r>
      <rPr>
        <sz val="10.5"/>
        <rFont val="宋体"/>
        <family val="0"/>
      </rPr>
      <t>舱体</t>
    </r>
  </si>
  <si>
    <t>三层金属、屏蔽、密封、防腐，内装修、含空调、内环境监控、箱体照明</t>
  </si>
  <si>
    <t>图像及安防监控系统</t>
  </si>
  <si>
    <r>
      <t>ZC-YJV22-26/35-3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400</t>
    </r>
  </si>
  <si>
    <t>继电保护</t>
  </si>
  <si>
    <r>
      <t>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400</t>
    </r>
    <r>
      <rPr>
        <sz val="10.5"/>
        <rFont val="宋体"/>
        <family val="0"/>
      </rPr>
      <t>户内终端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冷缩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铜</t>
    </r>
  </si>
  <si>
    <t>主变压器保护屏</t>
  </si>
  <si>
    <r>
      <t>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400</t>
    </r>
    <r>
      <rPr>
        <sz val="10.5"/>
        <rFont val="宋体"/>
        <family val="0"/>
      </rPr>
      <t>户外终端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冷缩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铜</t>
    </r>
  </si>
  <si>
    <t>110kV线路保护屏</t>
  </si>
  <si>
    <t>铜铝过渡板</t>
  </si>
  <si>
    <r>
      <t>MG-80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8</t>
    </r>
  </si>
  <si>
    <t>35kV母线保护屏</t>
  </si>
  <si>
    <t>电缆保护管</t>
  </si>
  <si>
    <r>
      <t>镀锌钢管Φ</t>
    </r>
    <r>
      <rPr>
        <sz val="10.5"/>
        <rFont val="Times New Roman"/>
        <family val="1"/>
      </rPr>
      <t>200</t>
    </r>
  </si>
  <si>
    <t>防孤岛保护装置屏</t>
  </si>
  <si>
    <r>
      <t>镀锌钢管Φ</t>
    </r>
    <r>
      <rPr>
        <sz val="10.5"/>
        <rFont val="Times New Roman"/>
        <family val="1"/>
      </rPr>
      <t>50</t>
    </r>
  </si>
  <si>
    <t>安稳装置</t>
  </si>
  <si>
    <t>不锈钢抱箍</t>
  </si>
  <si>
    <t>非导磁材质</t>
  </si>
  <si>
    <t>远程自动控制及电量计量系统</t>
  </si>
  <si>
    <t>角钢</t>
  </si>
  <si>
    <r>
      <t>L50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50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，热镀锌</t>
    </r>
  </si>
  <si>
    <t>电能采集及关口表屏 含：电能量采集装置1套，屏柜1面；0.2S级关口表电能表2块，0.5S级关口表电能表8块</t>
  </si>
  <si>
    <t>电能质量监测装置 布置于公用测控屏</t>
  </si>
  <si>
    <t>储能设备</t>
  </si>
  <si>
    <r>
      <t xml:space="preserve">12MW/12MWh </t>
    </r>
    <r>
      <rPr>
        <sz val="10.5"/>
        <rFont val="宋体"/>
        <family val="0"/>
      </rPr>
      <t>液冷</t>
    </r>
  </si>
  <si>
    <t>同步相量测量装置</t>
  </si>
  <si>
    <t>PCS舱</t>
  </si>
  <si>
    <r>
      <t>2×2MW</t>
    </r>
    <r>
      <rPr>
        <sz val="10.5"/>
        <rFont val="宋体"/>
        <family val="0"/>
      </rPr>
      <t>逆变升压一体舱</t>
    </r>
  </si>
  <si>
    <t>报价不含设备费</t>
  </si>
  <si>
    <t>调度数据网及安防屏</t>
  </si>
  <si>
    <t>储能电池舱</t>
  </si>
  <si>
    <r>
      <t>2.064MWh</t>
    </r>
    <r>
      <rPr>
        <sz val="10.5"/>
        <rFont val="宋体"/>
        <family val="0"/>
      </rPr>
      <t>电池预制舱</t>
    </r>
  </si>
  <si>
    <t>保护及故障信息子站</t>
  </si>
  <si>
    <t>动力与照明</t>
  </si>
  <si>
    <t>有功功率和无功电压控制系统</t>
  </si>
  <si>
    <t>户外检修箱</t>
  </si>
  <si>
    <t>户外，不锈钢，落地式</t>
  </si>
  <si>
    <t>OMS设备</t>
  </si>
  <si>
    <t>“结构”已考虑施工费</t>
  </si>
  <si>
    <t>户内式照明配电箱</t>
  </si>
  <si>
    <r>
      <t>含断路器及漏电保护等装置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不锈钢外壳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嵌入式</t>
    </r>
  </si>
  <si>
    <t>一次调频系统</t>
  </si>
  <si>
    <t>消防应急照明配电箱</t>
  </si>
  <si>
    <r>
      <t>不锈钢外壳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嵌入式</t>
    </r>
  </si>
  <si>
    <t>火灾报警系统</t>
  </si>
  <si>
    <t>动力配电箱</t>
  </si>
  <si>
    <t>故障录波屏</t>
  </si>
  <si>
    <t>防水防尘防眩灯</t>
  </si>
  <si>
    <r>
      <t xml:space="preserve">220V 100W </t>
    </r>
    <r>
      <rPr>
        <sz val="10.5"/>
        <rFont val="宋体"/>
        <family val="0"/>
      </rPr>
      <t>可全方位旋转</t>
    </r>
    <r>
      <rPr>
        <sz val="10.5"/>
        <rFont val="Times New Roman"/>
        <family val="1"/>
      </rPr>
      <t xml:space="preserve">  LED</t>
    </r>
    <r>
      <rPr>
        <sz val="10.5"/>
        <rFont val="宋体"/>
        <family val="0"/>
      </rPr>
      <t>灯具</t>
    </r>
  </si>
  <si>
    <t>盏</t>
  </si>
  <si>
    <t>光功率预测系统</t>
  </si>
  <si>
    <r>
      <t>220V 100W   LED</t>
    </r>
    <r>
      <rPr>
        <sz val="10.5"/>
        <rFont val="宋体"/>
        <family val="0"/>
      </rPr>
      <t>灯具</t>
    </r>
  </si>
  <si>
    <t>控制电缆</t>
  </si>
  <si>
    <t>圆球柱灯</t>
  </si>
  <si>
    <r>
      <t>220V 150W             LED</t>
    </r>
    <r>
      <rPr>
        <sz val="10.5"/>
        <rFont val="宋体"/>
        <family val="0"/>
      </rPr>
      <t>灯具</t>
    </r>
  </si>
  <si>
    <t>交直流电源系统</t>
  </si>
  <si>
    <t>防水防尘防眩投光灯</t>
  </si>
  <si>
    <r>
      <t xml:space="preserve">220V 150W </t>
    </r>
    <r>
      <rPr>
        <sz val="10.5"/>
        <rFont val="宋体"/>
        <family val="0"/>
      </rPr>
      <t>可全方位旋转</t>
    </r>
    <r>
      <rPr>
        <sz val="10.5"/>
        <rFont val="Times New Roman"/>
        <family val="1"/>
      </rPr>
      <t xml:space="preserve"> LED</t>
    </r>
    <r>
      <rPr>
        <sz val="10.5"/>
        <rFont val="宋体"/>
        <family val="0"/>
      </rPr>
      <t>灯具</t>
    </r>
  </si>
  <si>
    <t>直流充电屏 每面4个20A高频充电模块</t>
  </si>
  <si>
    <r>
      <t>LED</t>
    </r>
    <r>
      <rPr>
        <sz val="10.5"/>
        <rFont val="宋体"/>
        <family val="0"/>
      </rPr>
      <t>双管条形灯</t>
    </r>
  </si>
  <si>
    <r>
      <t>220V 2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20W</t>
    </r>
  </si>
  <si>
    <t>直流馈线屏</t>
  </si>
  <si>
    <r>
      <t xml:space="preserve">LED </t>
    </r>
    <r>
      <rPr>
        <sz val="10.5"/>
        <rFont val="宋体"/>
        <family val="0"/>
      </rPr>
      <t>吸顶灯</t>
    </r>
  </si>
  <si>
    <t>AC220V  40W</t>
  </si>
  <si>
    <t>蓄电池组 铅酸免维护型蓄电池  C10= 250 Ah 104只</t>
  </si>
  <si>
    <t>AC220V  18W</t>
  </si>
  <si>
    <t>不间断电源屏 8kVA</t>
  </si>
  <si>
    <t>应急疏散安全出口标识灯</t>
  </si>
  <si>
    <r>
      <t>DC36V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3W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LED</t>
    </r>
  </si>
  <si>
    <t>事故照明切换箱 3kVA</t>
  </si>
  <si>
    <t>消防疏散照明灯</t>
  </si>
  <si>
    <r>
      <t>DC36V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5W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LED</t>
    </r>
  </si>
  <si>
    <t>通信系统</t>
  </si>
  <si>
    <r>
      <t>应急疏散指示灯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向左</t>
    </r>
    <r>
      <rPr>
        <sz val="10.5"/>
        <rFont val="Times New Roman"/>
        <family val="1"/>
      </rPr>
      <t>)</t>
    </r>
  </si>
  <si>
    <t>系统通信</t>
  </si>
  <si>
    <r>
      <t>应急疏散指示灯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向右</t>
    </r>
    <r>
      <rPr>
        <sz val="10.5"/>
        <rFont val="Times New Roman"/>
        <family val="1"/>
      </rPr>
      <t>)</t>
    </r>
  </si>
  <si>
    <t>SDH设备</t>
  </si>
  <si>
    <t>应急照明吸顶灯</t>
  </si>
  <si>
    <r>
      <t>DC36V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40W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LED</t>
    </r>
  </si>
  <si>
    <t>光口板</t>
  </si>
  <si>
    <t>应急照明条形灯</t>
  </si>
  <si>
    <t>综合配线柜 ODF48芯,DDF128X2M,VDF300回线</t>
  </si>
  <si>
    <t>单联单控开关</t>
  </si>
  <si>
    <t>AC220V 10A</t>
  </si>
  <si>
    <t>进站光缆 非金属阻燃24芯普通光缆</t>
  </si>
  <si>
    <t>单联双控开关</t>
  </si>
  <si>
    <t>PCM设备</t>
  </si>
  <si>
    <t>DC36V 10A</t>
  </si>
  <si>
    <t>分系统调试</t>
  </si>
  <si>
    <t>故障滤波系统调试</t>
  </si>
  <si>
    <t>双联双控开关</t>
  </si>
  <si>
    <t>事故照明及不停电电源系统调试</t>
  </si>
  <si>
    <t>暗装单相五孔插座</t>
  </si>
  <si>
    <t>五防回路系统调试</t>
  </si>
  <si>
    <t>AC220V 16A</t>
  </si>
  <si>
    <t>直流电源系统调试</t>
  </si>
  <si>
    <t>25)</t>
  </si>
  <si>
    <t>暗装电气盒（带空开）</t>
  </si>
  <si>
    <t>AC380V 16A</t>
  </si>
  <si>
    <t>变电站监控系统调试-变电站电压等级110kV</t>
  </si>
  <si>
    <t>26)</t>
  </si>
  <si>
    <t>网线面板</t>
  </si>
  <si>
    <r>
      <t>86</t>
    </r>
    <r>
      <rPr>
        <sz val="10.5"/>
        <rFont val="宋体"/>
        <family val="0"/>
      </rPr>
      <t>型</t>
    </r>
  </si>
  <si>
    <t>等保测评</t>
  </si>
  <si>
    <t>27)</t>
  </si>
  <si>
    <t>电话线面板</t>
  </si>
  <si>
    <t>保护定值计算</t>
  </si>
  <si>
    <t>28)</t>
  </si>
  <si>
    <r>
      <t>1kV</t>
    </r>
    <r>
      <rPr>
        <sz val="10.5"/>
        <rFont val="宋体"/>
        <family val="0"/>
      </rPr>
      <t>电力电缆</t>
    </r>
  </si>
  <si>
    <r>
      <t>ZC-VV22-1kV-3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4</t>
    </r>
  </si>
  <si>
    <t>涉网试验费用</t>
  </si>
  <si>
    <t>29)</t>
  </si>
  <si>
    <t>低烟无卤阻燃导线</t>
  </si>
  <si>
    <r>
      <t>WDZ-BYJ-0.5kV-2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2.5</t>
    </r>
  </si>
  <si>
    <t>综合布线系统</t>
  </si>
  <si>
    <t>30)</t>
  </si>
  <si>
    <r>
      <t>WDZ-BYJ-0.5kV-3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4</t>
    </r>
  </si>
  <si>
    <t>其他设备及安装工程</t>
  </si>
  <si>
    <t>31)</t>
  </si>
  <si>
    <r>
      <t>WDZ-BYJ-0.5kV-5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4</t>
    </r>
  </si>
  <si>
    <t>采暖通风系统</t>
  </si>
  <si>
    <t>32)</t>
  </si>
  <si>
    <t>低烟无卤阻燃耐火导线</t>
  </si>
  <si>
    <r>
      <t>WDZN-BYJ-0.5kV-2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2.5</t>
    </r>
  </si>
  <si>
    <t>钢制轴流风机 T35-No4.5，L=4504m3/h，H=112Pa，n=1450rpm，N=0.18kW/380V</t>
  </si>
  <si>
    <t>33)</t>
  </si>
  <si>
    <t>网络线</t>
  </si>
  <si>
    <t>超六类网线</t>
  </si>
  <si>
    <t>排风扇 BPT15-02A,L=4.4m3/min，N=0.05KW/220V，配金属软管4m，出口带铝合金风动百叶</t>
  </si>
  <si>
    <t>34)</t>
  </si>
  <si>
    <t>电话线</t>
  </si>
  <si>
    <t>GJXH-2B6a2</t>
  </si>
  <si>
    <t>玻璃钢防爆轴流风机 BFT35-No3.15，L=2045m3/h，H=62Pa，n=1450rpm，N=0.120kW/380V</t>
  </si>
  <si>
    <t>35)</t>
  </si>
  <si>
    <t>半硬塑聚氯乙烯硬管</t>
  </si>
  <si>
    <r>
      <t>PVC-</t>
    </r>
    <r>
      <rPr>
        <sz val="10.5"/>
        <rFont val="宋体"/>
        <family val="0"/>
      </rPr>
      <t>∅</t>
    </r>
    <r>
      <rPr>
        <sz val="10.5"/>
        <rFont val="Times New Roman"/>
        <family val="1"/>
      </rPr>
      <t>25</t>
    </r>
  </si>
  <si>
    <t>风冷冷暖(电热)型分体柜式空调 型号：KFR-120LW/SDy-PA400（R2），制冷量：12kW，制冷功率：3.59kW；制热量：13.7+3.5kW，制热功率：3.96+3.5kW/380V</t>
  </si>
  <si>
    <t>36)</t>
  </si>
  <si>
    <r>
      <t>PVC-</t>
    </r>
    <r>
      <rPr>
        <sz val="10.5"/>
        <rFont val="MS Mincho"/>
        <family val="3"/>
      </rPr>
      <t>∅</t>
    </r>
    <r>
      <rPr>
        <sz val="10.5"/>
        <rFont val="Times New Roman"/>
        <family val="1"/>
      </rPr>
      <t>32</t>
    </r>
  </si>
  <si>
    <t>风冷冷暖(电热)型分体柜式空调 型号：KFR-72LW，制冷量：7.3kW，制热量：10.65kW，输入功率：4.93kW/380V</t>
  </si>
  <si>
    <t>37)</t>
  </si>
  <si>
    <r>
      <t>PVC-</t>
    </r>
    <r>
      <rPr>
        <sz val="10.5"/>
        <rFont val="MS Mincho"/>
        <family val="3"/>
      </rPr>
      <t>∅</t>
    </r>
    <r>
      <rPr>
        <sz val="10.5"/>
        <rFont val="Times New Roman"/>
        <family val="1"/>
      </rPr>
      <t>50</t>
    </r>
  </si>
  <si>
    <t>风冷冷暖型分体柜式空调 型号：KFR-50LW，制冷量：5.2kW，制冷功率：1.58kW；制热量：5.72+2.1kW，制热功率：1.65+2.1kW/220V</t>
  </si>
  <si>
    <t>38)</t>
  </si>
  <si>
    <t>钢管</t>
  </si>
  <si>
    <r>
      <t xml:space="preserve">DN32  </t>
    </r>
    <r>
      <rPr>
        <sz val="10.5"/>
        <rFont val="宋体"/>
        <family val="0"/>
      </rPr>
      <t>热镀锌</t>
    </r>
  </si>
  <si>
    <t>风冷冷暖(电热)型分体柜式空调 型号：KFR-35GW，制冷量：3.5kW，制冷功率：1.06kW；制热量：3.85+0.6kW，制热功率：1.15+0.6kW/220V</t>
  </si>
  <si>
    <t>39)</t>
  </si>
  <si>
    <t>接线盒</t>
  </si>
  <si>
    <t>风冷冷暖型分体柜式空调 BGKT-71型，制冷量：7.1kW，制热量：8kW，风量：900m3/h。机组电源及输入功率：三相五线制/2.7kW（制冷时）或2.885kW（制热时）。室内外机组均要求防爆，防爆等级：ⅡCT1。设备本体设置接地接线端子。</t>
  </si>
  <si>
    <t>40)</t>
  </si>
  <si>
    <t>成套铝合金灯槽</t>
  </si>
  <si>
    <t>含吊杆等安装附件</t>
  </si>
  <si>
    <t>防雨百叶窗1800x450</t>
  </si>
  <si>
    <t>防雷与接地</t>
  </si>
  <si>
    <t>照明系统</t>
  </si>
  <si>
    <r>
      <t>∠</t>
    </r>
    <r>
      <rPr>
        <sz val="10.5"/>
        <rFont val="Times New Roman"/>
        <family val="1"/>
      </rPr>
      <t>50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50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5  L=2500mm</t>
    </r>
  </si>
  <si>
    <t>围墙灯 7W</t>
  </si>
  <si>
    <t>铜排</t>
  </si>
  <si>
    <t>TMY-25X4</t>
  </si>
  <si>
    <t>道路灯 OPD-1/100W</t>
  </si>
  <si>
    <t>接地扁铁</t>
  </si>
  <si>
    <r>
      <t xml:space="preserve"> -50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 xml:space="preserve">5 </t>
    </r>
    <r>
      <rPr>
        <sz val="10.5"/>
        <rFont val="宋体"/>
        <family val="0"/>
      </rPr>
      <t>热镀锌</t>
    </r>
  </si>
  <si>
    <t>投光灯具 OPTG02/200W</t>
  </si>
  <si>
    <t>圆钢</t>
  </si>
  <si>
    <r>
      <t>∅</t>
    </r>
    <r>
      <rPr>
        <sz val="10.5"/>
        <rFont val="Times New Roman"/>
        <family val="1"/>
      </rPr>
      <t xml:space="preserve">12 </t>
    </r>
    <r>
      <rPr>
        <sz val="10.5"/>
        <rFont val="宋体"/>
        <family val="0"/>
      </rPr>
      <t>热镀锌</t>
    </r>
  </si>
  <si>
    <t>VV22-5x6.0mm2</t>
  </si>
  <si>
    <t>支柱绝缘子</t>
  </si>
  <si>
    <r>
      <t>0.4kV</t>
    </r>
    <r>
      <rPr>
        <sz val="10.5"/>
        <rFont val="宋体"/>
        <family val="0"/>
      </rPr>
      <t>，瓷质</t>
    </r>
  </si>
  <si>
    <t>电缆保护管 镀锌钢管</t>
  </si>
  <si>
    <t>接地端子盒</t>
  </si>
  <si>
    <t>不锈钢</t>
  </si>
  <si>
    <t>供水消防设备</t>
  </si>
  <si>
    <t>铜缆</t>
  </si>
  <si>
    <r>
      <t>100mm</t>
    </r>
    <r>
      <rPr>
        <sz val="10.5"/>
        <rFont val="宋体"/>
        <family val="0"/>
      </rPr>
      <t>²</t>
    </r>
  </si>
  <si>
    <t>消防系统</t>
  </si>
  <si>
    <r>
      <t>50mm</t>
    </r>
    <r>
      <rPr>
        <sz val="10.5"/>
        <rFont val="宋体"/>
        <family val="0"/>
      </rPr>
      <t>²</t>
    </r>
  </si>
  <si>
    <t>消防砂箱 1m3</t>
  </si>
  <si>
    <t>铜鼻子</t>
  </si>
  <si>
    <r>
      <t>φ</t>
    </r>
    <r>
      <rPr>
        <sz val="10.5"/>
        <rFont val="Times New Roman"/>
        <family val="1"/>
      </rPr>
      <t>12mm</t>
    </r>
    <r>
      <rPr>
        <sz val="10.5"/>
        <rFont val="宋体"/>
        <family val="0"/>
      </rPr>
      <t>圆形压接鼻子</t>
    </r>
  </si>
  <si>
    <t>消防铅桶</t>
  </si>
  <si>
    <t>等离子接地极</t>
  </si>
  <si>
    <r>
      <t>外径φ</t>
    </r>
    <r>
      <rPr>
        <sz val="10.5"/>
        <rFont val="Times New Roman"/>
        <family val="1"/>
      </rPr>
      <t>54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L=3m</t>
    </r>
    <r>
      <rPr>
        <sz val="10.5"/>
        <rFont val="宋体"/>
        <family val="0"/>
      </rPr>
      <t>，铜</t>
    </r>
  </si>
  <si>
    <t>消防铲</t>
  </si>
  <si>
    <t>镀锌钢管</t>
  </si>
  <si>
    <r>
      <t>φ</t>
    </r>
    <r>
      <rPr>
        <sz val="10.5"/>
        <rFont val="Times New Roman"/>
        <family val="1"/>
      </rPr>
      <t>60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3.5</t>
    </r>
    <r>
      <rPr>
        <sz val="10.5"/>
        <rFont val="宋体"/>
        <family val="0"/>
      </rPr>
      <t>，</t>
    </r>
  </si>
  <si>
    <t>消防柜</t>
  </si>
  <si>
    <t>接地降阻剂</t>
  </si>
  <si>
    <t>离子缓释填料</t>
  </si>
  <si>
    <t>千克</t>
  </si>
  <si>
    <t>消防泵 XBD6/25-TP， Q＝25L/s，H＝0.6Mpa，N＝37kW</t>
  </si>
  <si>
    <t>接地深井</t>
  </si>
  <si>
    <r>
      <t>每口</t>
    </r>
    <r>
      <rPr>
        <sz val="10.5"/>
        <rFont val="Times New Roman"/>
        <family val="1"/>
      </rPr>
      <t>25</t>
    </r>
    <r>
      <rPr>
        <sz val="10.5"/>
        <rFont val="宋体"/>
        <family val="0"/>
      </rPr>
      <t>米，共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口</t>
    </r>
  </si>
  <si>
    <t>闸阀 Z41H－10C</t>
  </si>
  <si>
    <t>电缆敷设与防火材料</t>
  </si>
  <si>
    <t>蝶阀D43H－10C  DN150</t>
  </si>
  <si>
    <r>
      <t>ZC-VV22-1kV-3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95+1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50</t>
    </r>
  </si>
  <si>
    <t>蝶阀D43H－10C  DN100</t>
  </si>
  <si>
    <r>
      <t>ZR-VV22-1kV-3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70+1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50</t>
    </r>
  </si>
  <si>
    <t>止回阀 HH49X－10  DN150</t>
  </si>
  <si>
    <r>
      <t>ZC-VV22-1kV-3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50+1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25</t>
    </r>
  </si>
  <si>
    <t>泄压阀 AX742－10  DN100</t>
  </si>
  <si>
    <t>耐火低压电缆</t>
  </si>
  <si>
    <r>
      <t>NHYJV22-1kV-3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25+1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16</t>
    </r>
  </si>
  <si>
    <t>压力表Y－100 0～1.0MPa</t>
  </si>
  <si>
    <r>
      <t>ZR-VV22-1kV-3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25+1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16</t>
    </r>
  </si>
  <si>
    <t>焊接钢管D159×4.6</t>
  </si>
  <si>
    <r>
      <t>ZC-VV22-1kV-3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16+1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10</t>
    </r>
  </si>
  <si>
    <t>焊接钢管D108×4</t>
  </si>
  <si>
    <r>
      <t>NHYJV22-1kV-2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6</t>
    </r>
  </si>
  <si>
    <t>稳压装置 含两台水泵及一台稳压罐，水泵参数为：Q=5l/s; H=40mH2O，</t>
  </si>
  <si>
    <t>新型膨胀阻火模块</t>
  </si>
  <si>
    <t>WY-FHM</t>
  </si>
  <si>
    <t>室内给排水系统</t>
  </si>
  <si>
    <t>WY-FHT</t>
  </si>
  <si>
    <t>kg</t>
  </si>
  <si>
    <t>闸阀 Z45T-10  DN50</t>
  </si>
  <si>
    <t>防火有机堵料</t>
  </si>
  <si>
    <t>WY-FHD</t>
  </si>
  <si>
    <t>吨</t>
  </si>
  <si>
    <t>井下操作立式阀门井  Φ1200</t>
  </si>
  <si>
    <t>BF-1 10mm</t>
  </si>
  <si>
    <t>m2</t>
  </si>
  <si>
    <t>PE管 DN50</t>
  </si>
  <si>
    <t>防火墙固定角钢</t>
  </si>
  <si>
    <r>
      <t>∠</t>
    </r>
    <r>
      <rPr>
        <sz val="10.5"/>
        <rFont val="Times New Roman"/>
        <family val="1"/>
      </rPr>
      <t>50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50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 xml:space="preserve">5 </t>
    </r>
    <r>
      <rPr>
        <sz val="10.5"/>
        <rFont val="宋体"/>
        <family val="0"/>
      </rPr>
      <t>热镀锌</t>
    </r>
  </si>
  <si>
    <t>PE管 DN40</t>
  </si>
  <si>
    <t>电缆桥架</t>
  </si>
  <si>
    <t>800*150 热镀锌</t>
  </si>
  <si>
    <t>PE管 DN32</t>
  </si>
  <si>
    <r>
      <t>1</t>
    </r>
    <r>
      <rPr>
        <sz val="10.5"/>
        <rFont val="宋体"/>
        <family val="0"/>
      </rPr>
      <t>0</t>
    </r>
    <r>
      <rPr>
        <sz val="10.5"/>
        <rFont val="宋体"/>
        <family val="0"/>
      </rPr>
      <t>00*150 热镀锌</t>
    </r>
  </si>
  <si>
    <t>PE管 DN20</t>
  </si>
  <si>
    <t>电缆桥架支架</t>
  </si>
  <si>
    <r>
      <t>角钢</t>
    </r>
    <r>
      <rPr>
        <sz val="10.5"/>
        <rFont val="Times New Roman"/>
        <family val="1"/>
      </rPr>
      <t xml:space="preserve"> 40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 xml:space="preserve">4 </t>
    </r>
    <r>
      <rPr>
        <sz val="10.5"/>
        <rFont val="宋体"/>
        <family val="0"/>
      </rPr>
      <t>热镀锌</t>
    </r>
  </si>
  <si>
    <t>PE管 DN15</t>
  </si>
  <si>
    <r>
      <t>角钢</t>
    </r>
    <r>
      <rPr>
        <sz val="10.5"/>
        <rFont val="Times New Roman"/>
        <family val="1"/>
      </rPr>
      <t/>
    </r>
    <r>
      <rPr>
        <sz val="10.5"/>
        <rFont val="Times New Roman"/>
        <family val="1"/>
      </rPr>
      <t xml:space="preserve"> 50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5 热镀锌</t>
    </r>
  </si>
  <si>
    <t>电热水器 60L</t>
  </si>
  <si>
    <t>光缆槽盒</t>
  </si>
  <si>
    <r>
      <t>200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，不锈钢材质，厚度1.2mm</t>
    </r>
  </si>
  <si>
    <t>室内排水管 U-PVC管，de110</t>
  </si>
  <si>
    <t>电缆绑扎带</t>
  </si>
  <si>
    <t>室内排水管 U-PVC管，de75</t>
  </si>
  <si>
    <t>电气二次部分</t>
  </si>
  <si>
    <t>室内排水管 U-PVC管，de50</t>
  </si>
  <si>
    <t>一</t>
  </si>
  <si>
    <t>洗脸盆</t>
  </si>
  <si>
    <t>计算机监控系统</t>
  </si>
  <si>
    <t>蹲便器</t>
  </si>
  <si>
    <t>监控主机检操作员站</t>
  </si>
  <si>
    <r>
      <t>含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台监控主机</t>
    </r>
  </si>
  <si>
    <t>网络激光打印机</t>
  </si>
  <si>
    <t>拖把池</t>
  </si>
  <si>
    <t>音响报警装置</t>
  </si>
  <si>
    <t>污水处理系统</t>
  </si>
  <si>
    <r>
      <t>4</t>
    </r>
    <r>
      <rPr>
        <sz val="10.5"/>
        <rFont val="宋体"/>
        <family val="0"/>
      </rPr>
      <t>工位控制台</t>
    </r>
  </si>
  <si>
    <t>污水处理 WSZ-FC-1，处理量：1m3/h,  地埋式</t>
  </si>
  <si>
    <t>加固软件</t>
  </si>
  <si>
    <r>
      <t>全站计算机、服务器操作系统加固软件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套（包含安全防护、漏洞扫描及封堵、高危端口监视保护等功能，配置国产杀毒软件）</t>
    </r>
  </si>
  <si>
    <t>抽升水泵 N=0.75kW</t>
  </si>
  <si>
    <t>远动通信屏</t>
  </si>
  <si>
    <r>
      <t>含远动通信装置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台，规约转换器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台，站控层交换机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台，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台防火墙及附件</t>
    </r>
  </si>
  <si>
    <t>格栅清污机 B×H=1.0m×3.0m</t>
  </si>
  <si>
    <t>光伏区网络接口柜</t>
  </si>
  <si>
    <r>
      <t>光纤交换机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台，千兆纵向加密装置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台，防火墙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</t>
    </r>
  </si>
  <si>
    <t>闸阀 Z41T-6，DN75</t>
  </si>
  <si>
    <t>时间同步系统屏</t>
  </si>
  <si>
    <t>止回阀 HH44X-6，DN75</t>
  </si>
  <si>
    <t>公用测控屏</t>
  </si>
  <si>
    <r>
      <t>含公用测控装置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台</t>
    </r>
  </si>
  <si>
    <t>管道及零配件</t>
  </si>
  <si>
    <t>主变测控屏</t>
  </si>
  <si>
    <t>室外排水系统</t>
  </si>
  <si>
    <r>
      <t>110kV</t>
    </r>
    <r>
      <rPr>
        <sz val="10.5"/>
        <rFont val="宋体"/>
        <family val="0"/>
      </rPr>
      <t>线路测控装置</t>
    </r>
  </si>
  <si>
    <r>
      <t>与</t>
    </r>
    <r>
      <rPr>
        <sz val="10.5"/>
        <rFont val="Times New Roman"/>
        <family val="1"/>
      </rPr>
      <t>110kV</t>
    </r>
    <r>
      <rPr>
        <sz val="10.5"/>
        <rFont val="宋体"/>
        <family val="0"/>
      </rPr>
      <t>线路保护装置组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面屏</t>
    </r>
  </si>
  <si>
    <t>upvc波纹管 Φ300</t>
  </si>
  <si>
    <r>
      <t>35kV</t>
    </r>
    <r>
      <rPr>
        <sz val="10.5"/>
        <rFont val="宋体"/>
        <family val="0"/>
      </rPr>
      <t>线路保护测控装置</t>
    </r>
  </si>
  <si>
    <t>圆形污水检查Φ700</t>
  </si>
  <si>
    <r>
      <t>35kV</t>
    </r>
    <r>
      <rPr>
        <sz val="10.5"/>
        <rFont val="宋体"/>
        <family val="0"/>
      </rPr>
      <t>接地变保护测控装置</t>
    </r>
  </si>
  <si>
    <t>无缝钢管DN250</t>
  </si>
  <si>
    <r>
      <t>35kV SVG</t>
    </r>
    <r>
      <rPr>
        <sz val="10.5"/>
        <rFont val="宋体"/>
        <family val="0"/>
      </rPr>
      <t>保护测控装置</t>
    </r>
  </si>
  <si>
    <t>无缝钢管DN300</t>
  </si>
  <si>
    <r>
      <t>II</t>
    </r>
    <r>
      <rPr>
        <sz val="10.5"/>
        <rFont val="宋体"/>
        <family val="0"/>
      </rPr>
      <t>型网络安全监测装置</t>
    </r>
  </si>
  <si>
    <t>圆形水封井Φ×1000</t>
  </si>
  <si>
    <t>网络附件</t>
  </si>
  <si>
    <t>含网线、屏蔽双绞线、光纤等，有监控系统厂家提供</t>
  </si>
  <si>
    <t>圆形雨水检查Φ×700</t>
  </si>
  <si>
    <t>微机防误闭锁系统</t>
  </si>
  <si>
    <t>室外给水系统</t>
  </si>
  <si>
    <t>自动化设备</t>
  </si>
  <si>
    <t>一体化供水设备 10m3水箱一座，变频泵2台，水泵参数：Q=10m3/h,H=10m,N=1.5kw</t>
  </si>
  <si>
    <t>电能质量在线监测屏</t>
  </si>
  <si>
    <t>闸阀  DN100  PN1.0</t>
  </si>
  <si>
    <t>同步相量测量装置屏</t>
  </si>
  <si>
    <t>止回阀  DN100  PN1.0</t>
  </si>
  <si>
    <r>
      <t>调度数据网及安防屏</t>
    </r>
    <r>
      <rPr>
        <sz val="10.5"/>
        <rFont val="Times New Roman"/>
        <family val="1"/>
      </rPr>
      <t>1</t>
    </r>
  </si>
  <si>
    <r>
      <t>2</t>
    </r>
    <r>
      <rPr>
        <sz val="10.5"/>
        <rFont val="宋体"/>
        <family val="0"/>
      </rPr>
      <t>台三层交换机，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台接入层路由器，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 xml:space="preserve">套纵向加密认证装置，
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台二次安防交换机和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套横向防火墙，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台入侵检测装置，防恶意代码管理软件，
安全审计系统、主机加固，具备</t>
    </r>
    <r>
      <rPr>
        <sz val="10.5"/>
        <rFont val="Times New Roman"/>
        <family val="1"/>
      </rPr>
      <t>SDN</t>
    </r>
    <r>
      <rPr>
        <sz val="10.5"/>
        <rFont val="宋体"/>
        <family val="0"/>
      </rPr>
      <t>功能</t>
    </r>
  </si>
  <si>
    <t>管道及其零配件 Q235A</t>
  </si>
  <si>
    <r>
      <t>调度数据网及安防屏</t>
    </r>
    <r>
      <rPr>
        <sz val="10.5"/>
        <rFont val="Times New Roman"/>
        <family val="1"/>
      </rPr>
      <t>2</t>
    </r>
  </si>
  <si>
    <r>
      <t>2</t>
    </r>
    <r>
      <rPr>
        <sz val="10.5"/>
        <rFont val="宋体"/>
        <family val="0"/>
      </rPr>
      <t>台三层交换机，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台接入层路由器，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套纵向加密认证装置和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套横向防火墙。</t>
    </r>
  </si>
  <si>
    <t>水源工程</t>
  </si>
  <si>
    <r>
      <t>有功无功（</t>
    </r>
    <r>
      <rPr>
        <sz val="10.5"/>
        <rFont val="Times New Roman"/>
        <family val="1"/>
      </rPr>
      <t>AGC/AVC</t>
    </r>
    <r>
      <rPr>
        <sz val="10.5"/>
        <rFont val="宋体"/>
        <family val="0"/>
      </rPr>
      <t>）控制系统</t>
    </r>
  </si>
  <si>
    <t>供水管路 DN100，PE管</t>
  </si>
  <si>
    <t>深井给水泵 Q=10m3/h，H=150m 配 电 机 N=4.3Kw, V=380V,</t>
  </si>
  <si>
    <t>气象采集系统</t>
  </si>
  <si>
    <t>管道及其零配件  D108x3.5 Q235A</t>
  </si>
  <si>
    <t>一次调频设备屏</t>
  </si>
  <si>
    <t>其他</t>
  </si>
  <si>
    <t>安全态势感知装置</t>
  </si>
  <si>
    <t>电气特殊项目调试</t>
  </si>
  <si>
    <t>变压器局部试验</t>
  </si>
  <si>
    <t>继电保护及安全自动装置</t>
  </si>
  <si>
    <t>变压器交流耐压试验</t>
  </si>
  <si>
    <r>
      <t>110kV</t>
    </r>
    <r>
      <rPr>
        <sz val="10.5"/>
        <rFont val="宋体"/>
        <family val="0"/>
      </rPr>
      <t>母线保护屏</t>
    </r>
  </si>
  <si>
    <t>组合电器GIS交流耐压试验-变电站电压等级110kV</t>
  </si>
  <si>
    <t>复用接口屏</t>
  </si>
  <si>
    <r>
      <t>1</t>
    </r>
    <r>
      <rPr>
        <sz val="10.5"/>
        <rFont val="宋体"/>
        <family val="0"/>
      </rPr>
      <t>套接口装置</t>
    </r>
  </si>
  <si>
    <t>电力电缆交流耐压试验-变电站电压等级35kV</t>
  </si>
  <si>
    <t>主变保护屏</t>
  </si>
  <si>
    <r>
      <t>差动保护装置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台，非电量保护装置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台，高、低压侧后备保护各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</t>
    </r>
  </si>
  <si>
    <t>发电场电气整套系统调试</t>
  </si>
  <si>
    <r>
      <t>35kV</t>
    </r>
    <r>
      <rPr>
        <sz val="10.5"/>
        <rFont val="宋体"/>
        <family val="0"/>
      </rPr>
      <t>母线保护屏</t>
    </r>
  </si>
  <si>
    <t>升压站整体调试</t>
  </si>
  <si>
    <t>防孤岛及安稳控制屏</t>
  </si>
  <si>
    <t>防孤岛保护装置</t>
  </si>
  <si>
    <t>安稳控制装置</t>
  </si>
  <si>
    <t>安自跳信机</t>
  </si>
  <si>
    <t>保护及故障信息子站屏</t>
  </si>
  <si>
    <t>电能计量系统</t>
  </si>
  <si>
    <t>计量屏</t>
  </si>
  <si>
    <r>
      <t>线路</t>
    </r>
    <r>
      <rPr>
        <sz val="10.5"/>
        <rFont val="Times New Roman"/>
        <family val="1"/>
      </rPr>
      <t>0.5S</t>
    </r>
    <r>
      <rPr>
        <sz val="10.5"/>
        <rFont val="宋体"/>
        <family val="0"/>
      </rPr>
      <t>级关口电能表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只，主变</t>
    </r>
    <r>
      <rPr>
        <sz val="10.5"/>
        <rFont val="Times New Roman"/>
        <family val="1"/>
      </rPr>
      <t>110kV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35kV</t>
    </r>
    <r>
      <rPr>
        <sz val="10.5"/>
        <rFont val="宋体"/>
        <family val="0"/>
      </rPr>
      <t>侧</t>
    </r>
    <r>
      <rPr>
        <sz val="10.5"/>
        <rFont val="Times New Roman"/>
        <family val="1"/>
      </rPr>
      <t>0.5S</t>
    </r>
    <r>
      <rPr>
        <sz val="10.5"/>
        <rFont val="宋体"/>
        <family val="0"/>
      </rPr>
      <t>级电能表各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只，电能量采集装置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套</t>
    </r>
  </si>
  <si>
    <t>考核电能表</t>
  </si>
  <si>
    <r>
      <t>0.5S</t>
    </r>
    <r>
      <rPr>
        <sz val="10.5"/>
        <rFont val="宋体"/>
        <family val="0"/>
      </rPr>
      <t>级</t>
    </r>
  </si>
  <si>
    <t>一体化交直流系统</t>
  </si>
  <si>
    <t>交流进线屏</t>
  </si>
  <si>
    <t>交流馈线屏</t>
  </si>
  <si>
    <t>直流充电屏</t>
  </si>
  <si>
    <t>直流馈电屏</t>
  </si>
  <si>
    <t>蓄电池组</t>
  </si>
  <si>
    <r>
      <t>250AH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2V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104</t>
    </r>
    <r>
      <rPr>
        <sz val="10.5"/>
        <rFont val="宋体"/>
        <family val="0"/>
      </rPr>
      <t>只</t>
    </r>
  </si>
  <si>
    <t>组</t>
  </si>
  <si>
    <r>
      <t>UPS</t>
    </r>
    <r>
      <rPr>
        <sz val="10.5"/>
        <rFont val="宋体"/>
        <family val="0"/>
      </rPr>
      <t>电源屏</t>
    </r>
  </si>
  <si>
    <t>2*7.5kVA</t>
  </si>
  <si>
    <t>事故照明逆变装置柜</t>
  </si>
  <si>
    <t>3kVA</t>
  </si>
  <si>
    <t>试验电源屏</t>
  </si>
  <si>
    <t>辅助控制系统</t>
  </si>
  <si>
    <t>图像监控及安全警卫系统（与光伏区共用后台）</t>
  </si>
  <si>
    <t>含监控后台、摄像头、门禁等</t>
  </si>
  <si>
    <t>视频会议系统</t>
  </si>
  <si>
    <r>
      <t>投影仪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台、电脑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</t>
    </r>
  </si>
  <si>
    <t>火灾自动报警系统</t>
  </si>
  <si>
    <t>电缆、光缆、网线</t>
  </si>
  <si>
    <t>1.1)</t>
  </si>
  <si>
    <t>ZR-KVVP2/22-0.45/0.75</t>
  </si>
  <si>
    <t>4×1.5</t>
  </si>
  <si>
    <t>km</t>
  </si>
  <si>
    <t>1.2)</t>
  </si>
  <si>
    <t>7×1.5</t>
  </si>
  <si>
    <t>1.3)</t>
  </si>
  <si>
    <t>10×1.5</t>
  </si>
  <si>
    <t>1.4)</t>
  </si>
  <si>
    <t>4×4</t>
  </si>
  <si>
    <t>2.5)</t>
  </si>
  <si>
    <t>NH-YJY22-0.6/1.0</t>
  </si>
  <si>
    <t>2*6</t>
  </si>
  <si>
    <t>2.6)</t>
  </si>
  <si>
    <t>2*4</t>
  </si>
  <si>
    <t>屏蔽以太网线</t>
  </si>
  <si>
    <t>二次设备舱</t>
  </si>
  <si>
    <r>
      <t>16000</t>
    </r>
    <r>
      <rPr>
        <sz val="10.5"/>
        <rFont val="宋体"/>
        <family val="0"/>
      </rPr>
      <t>（长）</t>
    </r>
    <r>
      <rPr>
        <sz val="10.5"/>
        <rFont val="Arial"/>
        <family val="2"/>
      </rPr>
      <t>×</t>
    </r>
    <r>
      <rPr>
        <sz val="10.5"/>
        <rFont val="Times New Roman"/>
        <family val="1"/>
      </rPr>
      <t>6500</t>
    </r>
    <r>
      <rPr>
        <sz val="10.5"/>
        <rFont val="宋体"/>
        <family val="0"/>
      </rPr>
      <t>（宽）</t>
    </r>
    <r>
      <rPr>
        <sz val="10.5"/>
        <rFont val="Arial"/>
        <family val="2"/>
      </rPr>
      <t>×</t>
    </r>
    <r>
      <rPr>
        <sz val="10.5"/>
        <rFont val="Times New Roman"/>
        <family val="1"/>
      </rPr>
      <t>3300</t>
    </r>
    <r>
      <rPr>
        <sz val="10.5"/>
        <rFont val="宋体"/>
        <family val="0"/>
      </rPr>
      <t>（高）</t>
    </r>
  </si>
  <si>
    <t>调度系统扩容</t>
  </si>
  <si>
    <t>电能质量在线监测调度端扩容</t>
  </si>
  <si>
    <t>计量系统调度端扩容</t>
  </si>
  <si>
    <t>光伏电站功率预测预报系统调度端扩容</t>
  </si>
  <si>
    <t>光伏电站有功功率、无功电压控制系统调度端扩容</t>
  </si>
  <si>
    <t>二</t>
  </si>
  <si>
    <t>通信设备及安装工程</t>
  </si>
  <si>
    <r>
      <t>STM-16</t>
    </r>
    <r>
      <rPr>
        <sz val="10.5"/>
        <rFont val="宋体"/>
        <family val="0"/>
      </rPr>
      <t>光传输设备</t>
    </r>
    <r>
      <rPr>
        <sz val="10.5"/>
        <rFont val="Times New Roman"/>
        <family val="1"/>
      </rPr>
      <t>A</t>
    </r>
  </si>
  <si>
    <t>子架</t>
  </si>
  <si>
    <r>
      <t>STM-4</t>
    </r>
    <r>
      <rPr>
        <sz val="10.5"/>
        <rFont val="宋体"/>
        <family val="0"/>
      </rPr>
      <t>光接口单元</t>
    </r>
  </si>
  <si>
    <t>L-4.1</t>
  </si>
  <si>
    <t>以太网接口单元</t>
  </si>
  <si>
    <r>
      <t>622Mb/s</t>
    </r>
    <r>
      <rPr>
        <sz val="10.5"/>
        <rFont val="宋体"/>
        <family val="0"/>
      </rPr>
      <t>电接口板</t>
    </r>
  </si>
  <si>
    <t>双头尾纤</t>
  </si>
  <si>
    <t>条</t>
  </si>
  <si>
    <r>
      <t>STM-16</t>
    </r>
    <r>
      <rPr>
        <sz val="10.5"/>
        <rFont val="宋体"/>
        <family val="0"/>
      </rPr>
      <t>光传输设备</t>
    </r>
    <r>
      <rPr>
        <sz val="10.5"/>
        <rFont val="Times New Roman"/>
        <family val="1"/>
      </rPr>
      <t>B</t>
    </r>
  </si>
  <si>
    <r>
      <t>2.5Gb/s</t>
    </r>
    <r>
      <rPr>
        <sz val="10.5"/>
        <rFont val="宋体"/>
        <family val="0"/>
      </rPr>
      <t>电接口板</t>
    </r>
  </si>
  <si>
    <t>综合配线柜</t>
  </si>
  <si>
    <r>
      <t>ODF</t>
    </r>
    <r>
      <rPr>
        <sz val="10.5"/>
        <rFont val="宋体"/>
        <family val="0"/>
      </rPr>
      <t>配线单元</t>
    </r>
  </si>
  <si>
    <r>
      <t>48</t>
    </r>
    <r>
      <rPr>
        <sz val="10.5"/>
        <rFont val="宋体"/>
        <family val="0"/>
      </rPr>
      <t>芯</t>
    </r>
  </si>
  <si>
    <r>
      <t>DDF</t>
    </r>
    <r>
      <rPr>
        <sz val="10.5"/>
        <rFont val="宋体"/>
        <family val="0"/>
      </rPr>
      <t>配线单元</t>
    </r>
  </si>
  <si>
    <r>
      <t>16</t>
    </r>
    <r>
      <rPr>
        <sz val="10.5"/>
        <rFont val="宋体"/>
        <family val="0"/>
      </rPr>
      <t>系统</t>
    </r>
  </si>
  <si>
    <t>通信电源</t>
  </si>
  <si>
    <t>高频充电开关屏</t>
  </si>
  <si>
    <t>DC48V</t>
  </si>
  <si>
    <t>通信馈线屏</t>
  </si>
  <si>
    <t>300AH</t>
  </si>
  <si>
    <t>蓄电池巡检仪</t>
  </si>
  <si>
    <t>综合数据网接入设备</t>
  </si>
  <si>
    <r>
      <t>1</t>
    </r>
    <r>
      <rPr>
        <sz val="10.5"/>
        <rFont val="宋体"/>
        <family val="0"/>
      </rPr>
      <t>台接入路由器，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台</t>
    </r>
    <r>
      <rPr>
        <sz val="10.5"/>
        <rFont val="Times New Roman"/>
        <family val="1"/>
      </rPr>
      <t>III</t>
    </r>
    <r>
      <rPr>
        <sz val="10.5"/>
        <rFont val="宋体"/>
        <family val="0"/>
      </rPr>
      <t>区互联交换机、</t>
    </r>
    <r>
      <rPr>
        <sz val="10.5"/>
        <rFont val="Times New Roman"/>
        <family val="1"/>
      </rPr>
      <t xml:space="preserve">1 </t>
    </r>
    <r>
      <rPr>
        <sz val="10.5"/>
        <rFont val="宋体"/>
        <family val="0"/>
      </rPr>
      <t>台</t>
    </r>
    <r>
      <rPr>
        <sz val="10.5"/>
        <rFont val="Times New Roman"/>
        <family val="1"/>
      </rPr>
      <t>III</t>
    </r>
    <r>
      <rPr>
        <sz val="10.5"/>
        <rFont val="宋体"/>
        <family val="0"/>
      </rPr>
      <t>区防火墙</t>
    </r>
  </si>
  <si>
    <r>
      <t>IP</t>
    </r>
    <r>
      <rPr>
        <sz val="10.5"/>
        <rFont val="宋体"/>
        <family val="0"/>
      </rPr>
      <t>电话</t>
    </r>
  </si>
  <si>
    <t>网线</t>
  </si>
  <si>
    <t>箱</t>
  </si>
  <si>
    <t>同轴电缆</t>
  </si>
  <si>
    <t>音频电缆</t>
  </si>
  <si>
    <t>交流电源线</t>
  </si>
  <si>
    <t>直流电源线</t>
  </si>
  <si>
    <t>接地线</t>
  </si>
  <si>
    <t>非金属管道光缆</t>
  </si>
  <si>
    <t>三</t>
  </si>
  <si>
    <t>调试工程</t>
  </si>
  <si>
    <t>配电装置系统调试</t>
  </si>
  <si>
    <t>整套启动调试</t>
  </si>
  <si>
    <t>特殊项目调试</t>
  </si>
  <si>
    <r>
      <t>合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计</t>
    </r>
    <r>
      <rPr>
        <sz val="10.5"/>
        <rFont val="Times New Roman"/>
        <family val="1"/>
      </rPr>
      <t>:</t>
    </r>
  </si>
  <si>
    <t>人工</t>
  </si>
  <si>
    <t>通风设备</t>
  </si>
  <si>
    <t>防爆型边墙轴流风机</t>
  </si>
  <si>
    <r>
      <t>SEF-350D4EX</t>
    </r>
    <r>
      <rPr>
        <sz val="10.5"/>
        <rFont val="宋体"/>
        <family val="0"/>
      </rPr>
      <t>，风量：</t>
    </r>
    <r>
      <rPr>
        <sz val="10.5"/>
        <rFont val="Times New Roman"/>
        <family val="1"/>
      </rPr>
      <t>1140m³/h</t>
    </r>
    <r>
      <rPr>
        <sz val="10.5"/>
        <rFont val="宋体"/>
        <family val="0"/>
      </rPr>
      <t>，机外余压：</t>
    </r>
    <r>
      <rPr>
        <sz val="10.5"/>
        <rFont val="Times New Roman"/>
        <family val="1"/>
      </rPr>
      <t>132Pa</t>
    </r>
    <r>
      <rPr>
        <sz val="10.5"/>
        <rFont val="宋体"/>
        <family val="0"/>
      </rPr>
      <t>，电机功率</t>
    </r>
    <r>
      <rPr>
        <sz val="10.5"/>
        <rFont val="Times New Roman"/>
        <family val="1"/>
      </rPr>
      <t>0.18kW/380V/50Hz</t>
    </r>
    <r>
      <rPr>
        <sz val="10.5"/>
        <rFont val="宋体"/>
        <family val="0"/>
      </rPr>
      <t>，直进直出，入口带防虫网，出口带防雨自垂百叶</t>
    </r>
  </si>
  <si>
    <t>防腐型边墙轴流风机</t>
  </si>
  <si>
    <r>
      <t>SEF-400D4-F</t>
    </r>
    <r>
      <rPr>
        <sz val="10.5"/>
        <rFont val="宋体"/>
        <family val="0"/>
      </rPr>
      <t>，风量：</t>
    </r>
    <r>
      <rPr>
        <sz val="10.5"/>
        <rFont val="Times New Roman"/>
        <family val="1"/>
      </rPr>
      <t>4098m³/h</t>
    </r>
    <r>
      <rPr>
        <sz val="10.5"/>
        <rFont val="宋体"/>
        <family val="0"/>
      </rPr>
      <t>，机外余压：</t>
    </r>
    <r>
      <rPr>
        <sz val="10.5"/>
        <rFont val="Times New Roman"/>
        <family val="1"/>
      </rPr>
      <t>74Pa</t>
    </r>
    <r>
      <rPr>
        <sz val="10.5"/>
        <rFont val="宋体"/>
        <family val="0"/>
      </rPr>
      <t>，电机功率</t>
    </r>
    <r>
      <rPr>
        <sz val="10.5"/>
        <rFont val="Times New Roman"/>
        <family val="1"/>
      </rPr>
      <t>0.18kW/380V/50Hz</t>
    </r>
    <r>
      <rPr>
        <sz val="10.5"/>
        <rFont val="宋体"/>
        <family val="0"/>
      </rPr>
      <t>，直进直出，入口带防虫网，出口带防雨自垂百叶</t>
    </r>
  </si>
  <si>
    <t>天花板式换气扇</t>
  </si>
  <si>
    <r>
      <t>BPT15-24A,</t>
    </r>
    <r>
      <rPr>
        <sz val="10.5"/>
        <rFont val="宋体"/>
        <family val="0"/>
      </rPr>
      <t>风量：</t>
    </r>
    <r>
      <rPr>
        <sz val="10.5"/>
        <rFont val="Times New Roman"/>
        <family val="1"/>
      </rPr>
      <t>210m³/h,</t>
    </r>
    <r>
      <rPr>
        <sz val="10.5"/>
        <rFont val="宋体"/>
        <family val="0"/>
      </rPr>
      <t>风压：</t>
    </r>
    <r>
      <rPr>
        <sz val="10.5"/>
        <rFont val="Times New Roman"/>
        <family val="1"/>
      </rPr>
      <t>160Pa,N=0.046kW</t>
    </r>
  </si>
  <si>
    <t>单层防雨百叶窗</t>
  </si>
  <si>
    <r>
      <t>A×B=1800×450(h)mm</t>
    </r>
    <r>
      <rPr>
        <sz val="10.5"/>
        <rFont val="宋体"/>
        <family val="0"/>
      </rPr>
      <t>，内侧设不锈钢防虫网，配安装材料，表面进行防腐处理</t>
    </r>
  </si>
  <si>
    <r>
      <t>A×B=600×600(h)mm</t>
    </r>
    <r>
      <rPr>
        <sz val="10.5"/>
        <rFont val="宋体"/>
        <family val="0"/>
      </rPr>
      <t>，内侧设不锈钢防虫网，配安装材料，表面进行防腐处理</t>
    </r>
  </si>
  <si>
    <t>防雨百叶</t>
  </si>
  <si>
    <t>500×250</t>
  </si>
  <si>
    <r>
      <t>∅</t>
    </r>
    <r>
      <rPr>
        <sz val="10.5"/>
        <rFont val="Times New Roman"/>
        <family val="1"/>
      </rPr>
      <t>100</t>
    </r>
  </si>
  <si>
    <t>热镀锌钢板</t>
  </si>
  <si>
    <r>
      <t>1mm</t>
    </r>
    <r>
      <rPr>
        <sz val="10.5"/>
        <rFont val="宋体"/>
        <family val="0"/>
      </rPr>
      <t>厚</t>
    </r>
  </si>
  <si>
    <r>
      <t>UPVC</t>
    </r>
    <r>
      <rPr>
        <sz val="10.5"/>
        <rFont val="宋体"/>
        <family val="0"/>
      </rPr>
      <t>管</t>
    </r>
  </si>
  <si>
    <t>固定式挡烟垂壁</t>
  </si>
  <si>
    <r>
      <t>m</t>
    </r>
    <r>
      <rPr>
        <vertAlign val="superscript"/>
        <sz val="10.5"/>
        <rFont val="Times New Roman"/>
        <family val="1"/>
      </rPr>
      <t>2</t>
    </r>
  </si>
  <si>
    <t>空调设备</t>
  </si>
  <si>
    <t>风冷型立柜空调</t>
  </si>
  <si>
    <r>
      <t>KF-120LW</t>
    </r>
    <r>
      <rPr>
        <sz val="10.5"/>
        <rFont val="宋体"/>
        <family val="0"/>
      </rPr>
      <t>，制冷量：</t>
    </r>
    <r>
      <rPr>
        <sz val="10.5"/>
        <rFont val="Times New Roman"/>
        <family val="1"/>
      </rPr>
      <t>12.0KW</t>
    </r>
    <r>
      <rPr>
        <sz val="10.5"/>
        <rFont val="宋体"/>
        <family val="0"/>
      </rPr>
      <t>，输入功率：</t>
    </r>
    <r>
      <rPr>
        <sz val="10.5"/>
        <rFont val="Times New Roman"/>
        <family val="1"/>
      </rPr>
      <t>4.65kW</t>
    </r>
    <r>
      <rPr>
        <sz val="10.5"/>
        <rFont val="宋体"/>
        <family val="0"/>
      </rPr>
      <t>，制冷剂：</t>
    </r>
    <r>
      <rPr>
        <sz val="10.5"/>
        <rFont val="Times New Roman"/>
        <family val="1"/>
      </rPr>
      <t>R410a</t>
    </r>
    <r>
      <rPr>
        <sz val="10.5"/>
        <rFont val="宋体"/>
        <family val="0"/>
      </rPr>
      <t>。配室内外机制冷剂连接铜管、冷凝水管和电缆</t>
    </r>
    <r>
      <rPr>
        <sz val="10.5"/>
        <rFont val="Times New Roman"/>
        <family val="1"/>
      </rPr>
      <t>5m</t>
    </r>
    <r>
      <rPr>
        <sz val="10.5"/>
        <rFont val="宋体"/>
        <family val="0"/>
      </rPr>
      <t>。</t>
    </r>
  </si>
  <si>
    <t>防爆防腐风冷热泵型立柜空调</t>
  </si>
  <si>
    <r>
      <t>KFR-72LW</t>
    </r>
    <r>
      <rPr>
        <sz val="10.5"/>
        <rFont val="宋体"/>
        <family val="0"/>
      </rPr>
      <t>，制冷量：</t>
    </r>
    <r>
      <rPr>
        <sz val="10.5"/>
        <rFont val="Times New Roman"/>
        <family val="1"/>
      </rPr>
      <t>7.2KW</t>
    </r>
    <r>
      <rPr>
        <sz val="10.5"/>
        <rFont val="宋体"/>
        <family val="0"/>
      </rPr>
      <t>，制热量：</t>
    </r>
    <r>
      <rPr>
        <sz val="10.5"/>
        <rFont val="Times New Roman"/>
        <family val="1"/>
      </rPr>
      <t>8.1KW</t>
    </r>
    <r>
      <rPr>
        <sz val="10.5"/>
        <rFont val="宋体"/>
        <family val="0"/>
      </rPr>
      <t>，输入功率：</t>
    </r>
    <r>
      <rPr>
        <sz val="10.5"/>
        <rFont val="Times New Roman"/>
        <family val="1"/>
      </rPr>
      <t>2.38kW</t>
    </r>
    <r>
      <rPr>
        <sz val="10.5"/>
        <rFont val="宋体"/>
        <family val="0"/>
      </rPr>
      <t>，制冷剂：</t>
    </r>
    <r>
      <rPr>
        <sz val="10.5"/>
        <rFont val="Times New Roman"/>
        <family val="1"/>
      </rPr>
      <t xml:space="preserve"> R410a</t>
    </r>
    <r>
      <rPr>
        <sz val="10.5"/>
        <rFont val="宋体"/>
        <family val="0"/>
      </rPr>
      <t>。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配室内外机制冷剂连接铜管、冷凝水管和电缆</t>
    </r>
    <r>
      <rPr>
        <sz val="10.5"/>
        <rFont val="Times New Roman"/>
        <family val="1"/>
      </rPr>
      <t>5m</t>
    </r>
    <r>
      <rPr>
        <sz val="10.5"/>
        <rFont val="宋体"/>
        <family val="0"/>
      </rPr>
      <t>，满足防爆防腐要求。</t>
    </r>
  </si>
  <si>
    <t>风冷热泵型立柜空调</t>
  </si>
  <si>
    <r>
      <t>KFR-72LW</t>
    </r>
    <r>
      <rPr>
        <sz val="10.5"/>
        <rFont val="宋体"/>
        <family val="0"/>
      </rPr>
      <t>，制冷量：</t>
    </r>
    <r>
      <rPr>
        <sz val="10.5"/>
        <rFont val="Times New Roman"/>
        <family val="1"/>
      </rPr>
      <t>7.2KW</t>
    </r>
    <r>
      <rPr>
        <sz val="10.5"/>
        <rFont val="宋体"/>
        <family val="0"/>
      </rPr>
      <t>，制热量：</t>
    </r>
    <r>
      <rPr>
        <sz val="10.5"/>
        <rFont val="Times New Roman"/>
        <family val="1"/>
      </rPr>
      <t>8.1KW</t>
    </r>
    <r>
      <rPr>
        <sz val="10.5"/>
        <rFont val="宋体"/>
        <family val="0"/>
      </rPr>
      <t>，输入功率：</t>
    </r>
    <r>
      <rPr>
        <sz val="10.5"/>
        <rFont val="Times New Roman"/>
        <family val="1"/>
      </rPr>
      <t>2.38kW</t>
    </r>
    <r>
      <rPr>
        <sz val="10.5"/>
        <rFont val="宋体"/>
        <family val="0"/>
      </rPr>
      <t>，制冷剂：</t>
    </r>
    <r>
      <rPr>
        <sz val="10.5"/>
        <rFont val="Times New Roman"/>
        <family val="1"/>
      </rPr>
      <t xml:space="preserve"> R410a</t>
    </r>
    <r>
      <rPr>
        <sz val="10.5"/>
        <rFont val="宋体"/>
        <family val="0"/>
      </rPr>
      <t>。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配室内外机制冷剂连接铜管、冷凝水管和电缆</t>
    </r>
    <r>
      <rPr>
        <sz val="10.5"/>
        <rFont val="Times New Roman"/>
        <family val="1"/>
      </rPr>
      <t>5m</t>
    </r>
    <r>
      <rPr>
        <sz val="10.5"/>
        <rFont val="宋体"/>
        <family val="0"/>
      </rPr>
      <t>。</t>
    </r>
  </si>
  <si>
    <r>
      <t>KFR-50LW</t>
    </r>
    <r>
      <rPr>
        <sz val="10.5"/>
        <rFont val="宋体"/>
        <family val="0"/>
      </rPr>
      <t>，制冷量：</t>
    </r>
    <r>
      <rPr>
        <sz val="10.5"/>
        <rFont val="Times New Roman"/>
        <family val="1"/>
      </rPr>
      <t>5.0KW</t>
    </r>
    <r>
      <rPr>
        <sz val="10.5"/>
        <rFont val="宋体"/>
        <family val="0"/>
      </rPr>
      <t>，制热量：</t>
    </r>
    <r>
      <rPr>
        <sz val="10.5"/>
        <rFont val="Times New Roman"/>
        <family val="1"/>
      </rPr>
      <t>5.6KW</t>
    </r>
    <r>
      <rPr>
        <sz val="10.5"/>
        <rFont val="宋体"/>
        <family val="0"/>
      </rPr>
      <t>，输入功率：</t>
    </r>
    <r>
      <rPr>
        <sz val="10.5"/>
        <rFont val="Times New Roman"/>
        <family val="1"/>
      </rPr>
      <t>1.69kW</t>
    </r>
    <r>
      <rPr>
        <sz val="10.5"/>
        <rFont val="宋体"/>
        <family val="0"/>
      </rPr>
      <t>，制冷剂：</t>
    </r>
    <r>
      <rPr>
        <sz val="10.5"/>
        <rFont val="Times New Roman"/>
        <family val="1"/>
      </rPr>
      <t xml:space="preserve"> R410a</t>
    </r>
    <r>
      <rPr>
        <sz val="10.5"/>
        <rFont val="宋体"/>
        <family val="0"/>
      </rPr>
      <t>。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配室内外机制冷剂连接铜管、冷凝水管和电缆</t>
    </r>
    <r>
      <rPr>
        <sz val="10.5"/>
        <rFont val="Times New Roman"/>
        <family val="1"/>
      </rPr>
      <t>5m</t>
    </r>
    <r>
      <rPr>
        <sz val="10.5"/>
        <rFont val="宋体"/>
        <family val="0"/>
      </rPr>
      <t>。</t>
    </r>
  </si>
  <si>
    <t>风冷热泵型壁挂式空调</t>
  </si>
  <si>
    <r>
      <t>KFR-35GW</t>
    </r>
    <r>
      <rPr>
        <sz val="10.5"/>
        <rFont val="宋体"/>
        <family val="0"/>
      </rPr>
      <t>，制冷量：</t>
    </r>
    <r>
      <rPr>
        <sz val="10.5"/>
        <rFont val="Times New Roman"/>
        <family val="1"/>
      </rPr>
      <t>3.5KW</t>
    </r>
    <r>
      <rPr>
        <sz val="10.5"/>
        <rFont val="宋体"/>
        <family val="0"/>
      </rPr>
      <t>，制热量：</t>
    </r>
    <r>
      <rPr>
        <sz val="10.5"/>
        <rFont val="Times New Roman"/>
        <family val="1"/>
      </rPr>
      <t>3.85KW</t>
    </r>
    <r>
      <rPr>
        <sz val="10.5"/>
        <rFont val="宋体"/>
        <family val="0"/>
      </rPr>
      <t>，输入功率：</t>
    </r>
    <r>
      <rPr>
        <sz val="10.5"/>
        <rFont val="Times New Roman"/>
        <family val="1"/>
      </rPr>
      <t>1.02kW</t>
    </r>
    <r>
      <rPr>
        <sz val="10.5"/>
        <rFont val="宋体"/>
        <family val="0"/>
      </rPr>
      <t>，制冷剂：</t>
    </r>
    <r>
      <rPr>
        <sz val="10.5"/>
        <rFont val="Times New Roman"/>
        <family val="1"/>
      </rPr>
      <t xml:space="preserve"> R410a</t>
    </r>
    <r>
      <rPr>
        <sz val="10.5"/>
        <rFont val="宋体"/>
        <family val="0"/>
      </rPr>
      <t>。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配室内外机制冷剂连接铜管、冷凝水管和电缆</t>
    </r>
    <r>
      <rPr>
        <sz val="10.5"/>
        <rFont val="Times New Roman"/>
        <family val="1"/>
      </rPr>
      <t>5m</t>
    </r>
    <r>
      <rPr>
        <sz val="10.5"/>
        <rFont val="宋体"/>
        <family val="0"/>
      </rPr>
      <t>。</t>
    </r>
  </si>
  <si>
    <t>合计：</t>
  </si>
  <si>
    <t>水工部分</t>
  </si>
  <si>
    <t>材料</t>
  </si>
  <si>
    <t>1</t>
  </si>
  <si>
    <t>综合楼室内给排水</t>
  </si>
  <si>
    <t>室外消防</t>
  </si>
  <si>
    <t>磷酸铵盐推车灭火器</t>
  </si>
  <si>
    <t>MFT50</t>
  </si>
  <si>
    <t>具</t>
  </si>
  <si>
    <t>消防砂箱</t>
  </si>
  <si>
    <r>
      <t>2m</t>
    </r>
    <r>
      <rPr>
        <vertAlign val="superscript"/>
        <sz val="10"/>
        <color indexed="8"/>
        <rFont val="Times New Roman"/>
        <family val="1"/>
      </rPr>
      <t>3</t>
    </r>
  </si>
  <si>
    <t>消防斧</t>
  </si>
  <si>
    <t>室外消火栓</t>
  </si>
  <si>
    <t>SS100-65</t>
  </si>
  <si>
    <t>室外消火栓箱</t>
  </si>
  <si>
    <t>配套水带及直流水枪</t>
  </si>
  <si>
    <t>配套水带及喷雾水枪</t>
  </si>
  <si>
    <t>钢丝网骨架塑料复合管</t>
  </si>
  <si>
    <r>
      <t>DN150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PN16</t>
    </r>
  </si>
  <si>
    <t>室外消防给水用，含配套阀门附件</t>
  </si>
  <si>
    <t>污水检查井</t>
  </si>
  <si>
    <r>
      <t>Φ800</t>
    </r>
    <r>
      <rPr>
        <sz val="10"/>
        <color indexed="8"/>
        <rFont val="宋体"/>
        <family val="0"/>
      </rPr>
      <t>，塑料成品检查井，</t>
    </r>
    <r>
      <rPr>
        <sz val="10"/>
        <color indexed="10"/>
        <rFont val="宋体"/>
        <family val="0"/>
      </rPr>
      <t>埋地</t>
    </r>
  </si>
  <si>
    <r>
      <t>HDPE</t>
    </r>
    <r>
      <rPr>
        <sz val="10"/>
        <color indexed="8"/>
        <rFont val="宋体"/>
        <family val="0"/>
      </rPr>
      <t>双壁波纹排水管</t>
    </r>
  </si>
  <si>
    <r>
      <t>DN300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SN8</t>
    </r>
    <r>
      <rPr>
        <sz val="10"/>
        <color indexed="8"/>
        <rFont val="宋体"/>
        <family val="0"/>
      </rPr>
      <t>，</t>
    </r>
    <r>
      <rPr>
        <sz val="10"/>
        <color indexed="10"/>
        <rFont val="宋体"/>
        <family val="0"/>
      </rPr>
      <t>埋地</t>
    </r>
  </si>
  <si>
    <t>用于室外污水排水管</t>
  </si>
  <si>
    <t>雨水检查井</t>
  </si>
  <si>
    <r>
      <t>Φ800</t>
    </r>
    <r>
      <rPr>
        <sz val="10"/>
        <color indexed="8"/>
        <rFont val="宋体"/>
        <family val="0"/>
      </rPr>
      <t>，塑料成品检查井</t>
    </r>
  </si>
  <si>
    <t>位于事故油池后，检修用</t>
  </si>
  <si>
    <t>雨水口</t>
  </si>
  <si>
    <t>DN200</t>
  </si>
  <si>
    <r>
      <t>5000x5000x3000</t>
    </r>
    <r>
      <rPr>
        <sz val="10"/>
        <color indexed="10"/>
        <rFont val="宋体"/>
        <family val="0"/>
      </rPr>
      <t>（</t>
    </r>
    <r>
      <rPr>
        <sz val="10"/>
        <color indexed="10"/>
        <rFont val="Times New Roman"/>
        <family val="1"/>
      </rPr>
      <t>H</t>
    </r>
    <r>
      <rPr>
        <sz val="10"/>
        <color indexed="10"/>
        <rFont val="宋体"/>
        <family val="0"/>
      </rPr>
      <t>）（</t>
    </r>
    <r>
      <rPr>
        <sz val="10"/>
        <color indexed="10"/>
        <rFont val="Times New Roman"/>
        <family val="1"/>
      </rPr>
      <t>mm</t>
    </r>
    <r>
      <rPr>
        <sz val="10"/>
        <color indexed="10"/>
        <rFont val="宋体"/>
        <family val="0"/>
      </rPr>
      <t>）钢筋混凝土埋地</t>
    </r>
  </si>
  <si>
    <t>3.6</t>
  </si>
  <si>
    <t>化粪池</t>
  </si>
  <si>
    <r>
      <t>V</t>
    </r>
    <r>
      <rPr>
        <vertAlign val="subscript"/>
        <sz val="10"/>
        <color indexed="8"/>
        <rFont val="宋体"/>
        <family val="0"/>
      </rPr>
      <t>有效</t>
    </r>
    <r>
      <rPr>
        <sz val="10"/>
        <color indexed="8"/>
        <rFont val="Times New Roman"/>
        <family val="1"/>
      </rPr>
      <t>=2m</t>
    </r>
    <r>
      <rPr>
        <vertAlign val="superscript"/>
        <sz val="10"/>
        <color indexed="8"/>
        <rFont val="Times New Roman"/>
        <family val="1"/>
      </rPr>
      <t>3</t>
    </r>
    <r>
      <rPr>
        <vertAlign val="superscript"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成品玻璃钢，</t>
    </r>
    <r>
      <rPr>
        <sz val="10"/>
        <color indexed="10"/>
        <rFont val="宋体"/>
        <family val="0"/>
      </rPr>
      <t>埋地</t>
    </r>
  </si>
  <si>
    <t>水封井</t>
  </si>
  <si>
    <r>
      <t>Φ800，</t>
    </r>
    <r>
      <rPr>
        <sz val="10"/>
        <color indexed="8"/>
        <rFont val="宋体"/>
        <family val="0"/>
      </rPr>
      <t>钢筋混凝土，</t>
    </r>
    <r>
      <rPr>
        <sz val="10"/>
        <color indexed="10"/>
        <rFont val="宋体"/>
        <family val="0"/>
      </rPr>
      <t>埋地</t>
    </r>
  </si>
  <si>
    <r>
      <t>DN100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PN10</t>
    </r>
  </si>
  <si>
    <t>室外生活给水用，含配套阀门附件，含水源到新建厂区部分管材长度</t>
  </si>
  <si>
    <t>消防设备</t>
  </si>
  <si>
    <t>电动消防泵</t>
  </si>
  <si>
    <r>
      <t xml:space="preserve"> Q=30L/s</t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H=60mH2O，N=30kW 含就地仪表及手动阀门、水泵控制盘等 ，一用一备</t>
    </r>
  </si>
  <si>
    <t>带控制柜，位于消防水泵房</t>
  </si>
  <si>
    <t>高位消防水箱</t>
  </si>
  <si>
    <r>
      <t>V=18m</t>
    </r>
    <r>
      <rPr>
        <vertAlign val="superscript"/>
        <sz val="10"/>
        <color indexed="8"/>
        <rFont val="Times New Roman"/>
        <family val="1"/>
      </rPr>
      <t>3</t>
    </r>
  </si>
  <si>
    <t>位于综合楼屋顶</t>
  </si>
  <si>
    <t>稳压设备</t>
  </si>
  <si>
    <r>
      <t xml:space="preserve"> Q=1L/s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H=20mH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N=1.1kW</t>
    </r>
    <r>
      <rPr>
        <sz val="10"/>
        <color indexed="8"/>
        <rFont val="宋体"/>
        <family val="0"/>
      </rPr>
      <t>，一用一备，配套1只稳压罐（额定调节容积：V≥300L）</t>
    </r>
  </si>
  <si>
    <t>带控制柜，位于综合楼屋顶</t>
  </si>
  <si>
    <t>消防管道支吊架</t>
  </si>
  <si>
    <t>给排水设备</t>
  </si>
  <si>
    <t>恒压变频供水设备</t>
  </si>
  <si>
    <r>
      <t xml:space="preserve"> Q=</t>
    </r>
    <r>
      <rPr>
        <sz val="10"/>
        <color indexed="10"/>
        <rFont val="Times New Roman"/>
        <family val="1"/>
      </rPr>
      <t xml:space="preserve">0~8 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H=35 mH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N=</t>
    </r>
    <r>
      <rPr>
        <sz val="10"/>
        <color indexed="10"/>
        <rFont val="Times New Roman"/>
        <family val="1"/>
      </rPr>
      <t>1.5</t>
    </r>
    <r>
      <rPr>
        <sz val="10"/>
        <rFont val="Times New Roman"/>
        <family val="1"/>
      </rPr>
      <t xml:space="preserve"> kW</t>
    </r>
  </si>
  <si>
    <t>组合式不锈钢水箱</t>
  </si>
  <si>
    <r>
      <t>V=</t>
    </r>
    <r>
      <rPr>
        <sz val="10"/>
        <color indexed="10"/>
        <rFont val="Times New Roman"/>
        <family val="1"/>
      </rPr>
      <t>3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，含消毒设备</t>
    </r>
  </si>
  <si>
    <t>6.3</t>
  </si>
  <si>
    <t>排水泵组</t>
  </si>
  <si>
    <r>
      <t>Q=15m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/h 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H=20mH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 含就地仪表及手动阀门、水泵控制盘等，一用一备</t>
    </r>
  </si>
  <si>
    <t>消防泵房排水用</t>
  </si>
  <si>
    <t>合 计：</t>
  </si>
  <si>
    <t>乙供设备费报价表</t>
  </si>
  <si>
    <t>工程或费用名称</t>
  </si>
  <si>
    <t>单价（元）</t>
  </si>
  <si>
    <t>合计（元）</t>
  </si>
  <si>
    <t>主变设备</t>
  </si>
  <si>
    <t>二次含通信设备</t>
  </si>
  <si>
    <t>高低压柜设备</t>
  </si>
  <si>
    <t>GIS设备</t>
  </si>
  <si>
    <t>SVG</t>
  </si>
  <si>
    <t>接地变小电阻</t>
  </si>
  <si>
    <t>电抗器</t>
  </si>
  <si>
    <t>服务名称</t>
  </si>
  <si>
    <t>总价</t>
  </si>
  <si>
    <t>配套储能电站涉网试验</t>
  </si>
  <si>
    <t>功率控制测试</t>
  </si>
  <si>
    <t>过载能力测试</t>
  </si>
  <si>
    <t>低电压穿越测试</t>
  </si>
  <si>
    <t>高电压穿越测试</t>
  </si>
  <si>
    <t>电网适应性测试</t>
  </si>
  <si>
    <t>充放电响应时间</t>
  </si>
  <si>
    <t>充放电调节时间</t>
  </si>
  <si>
    <t>充放电转换时间测试</t>
  </si>
  <si>
    <t>额定能量测试</t>
  </si>
  <si>
    <t>额定功率能量转换效率测试</t>
  </si>
  <si>
    <t>电能质量测试</t>
  </si>
  <si>
    <t>曲线跟踪测试</t>
  </si>
  <si>
    <t>保护功能测试（防孤岛测试）</t>
  </si>
  <si>
    <t>通信测试</t>
  </si>
  <si>
    <t>升压站全容量并网后涉网试验</t>
  </si>
  <si>
    <t>电能质量（整场）</t>
  </si>
  <si>
    <t>有功无功功率控制（整场）</t>
  </si>
  <si>
    <t>AGC（整场、含储能）</t>
  </si>
  <si>
    <t>AVC（整场）</t>
  </si>
  <si>
    <t>一次调频与惯量响应（整场、含储能）</t>
  </si>
  <si>
    <t>SVG并网性能测试</t>
  </si>
  <si>
    <t>故障穿越（整场，含高电压穿越、低电压穿越）</t>
  </si>
  <si>
    <t>电网适应性（整场，含电压适应性、频率适应性）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</si>
</sst>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￥&quot;_-;\-* #,##0.00&quot;￥&quot;_-;_-* &quot;-&quot;??&quot;￥&quot;_-;_-@_-"/>
    <numFmt numFmtId="177" formatCode="_-* #,##0&quot;￥&quot;_-;\-* #,##0&quot;￥&quot;_-;_-* &quot;-&quot;&quot;￥&quot;_-;_-@_-"/>
    <numFmt numFmtId="178" formatCode="#,##0.00_);[Red]\(#,##0.00\)"/>
    <numFmt numFmtId="179" formatCode="0.00;[Red]0.00"/>
    <numFmt numFmtId="180" formatCode="0.00_ "/>
    <numFmt numFmtId="181" formatCode="0.000_ "/>
    <numFmt numFmtId="182" formatCode="0_ "/>
    <numFmt numFmtId="183" formatCode="0.00_ ;\-0.00;;"/>
    <numFmt numFmtId="184" formatCode="#,##0.00_);\(#,##0.00\)"/>
    <numFmt numFmtId="185" formatCode="#,##0_);\(#,##0\)"/>
    <numFmt numFmtId="186" formatCode="0.00_);[Red]\(0.00\)"/>
  </numFmts>
  <fonts count="10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新宋体"/>
      <family val="3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.5"/>
      <name val="宋体"/>
      <family val="0"/>
    </font>
    <font>
      <sz val="14"/>
      <name val="宋体"/>
      <family val="0"/>
    </font>
    <font>
      <sz val="10.5"/>
      <name val="Times New Roman"/>
      <family val="1"/>
    </font>
    <font>
      <sz val="10.5"/>
      <name val="微软雅黑"/>
      <family val="2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0.5"/>
      <name val="MS Mincho"/>
      <family val="3"/>
    </font>
    <font>
      <b/>
      <sz val="16"/>
      <color indexed="8"/>
      <name val="Microsoft YaHei"/>
      <family val="2"/>
    </font>
    <font>
      <b/>
      <sz val="11"/>
      <color indexed="8"/>
      <name val="Microsoft YaHei"/>
      <family val="2"/>
    </font>
    <font>
      <sz val="10"/>
      <color indexed="8"/>
      <name val="Microsoft YaHei"/>
      <family val="2"/>
    </font>
    <font>
      <b/>
      <sz val="12"/>
      <color indexed="8"/>
      <name val="Microsoft YaHei"/>
      <family val="2"/>
    </font>
    <font>
      <sz val="12"/>
      <color indexed="8"/>
      <name val="Calibri"/>
      <family val="2"/>
    </font>
    <font>
      <sz val="16"/>
      <color indexed="8"/>
      <name val="Microsoft YaHei"/>
      <family val="2"/>
    </font>
    <font>
      <sz val="11"/>
      <color indexed="8"/>
      <name val="Microsoft YaHei"/>
      <family val="2"/>
    </font>
    <font>
      <b/>
      <sz val="14"/>
      <color indexed="8"/>
      <name val="Microsoft YaHei"/>
      <family val="2"/>
    </font>
    <font>
      <sz val="12"/>
      <color indexed="10"/>
      <name val="宋体"/>
      <family val="0"/>
    </font>
    <font>
      <sz val="10"/>
      <color indexed="10"/>
      <name val="Microsoft YaHei"/>
      <family val="2"/>
    </font>
    <font>
      <b/>
      <sz val="10"/>
      <color indexed="8"/>
      <name val="Microsoft YaHei"/>
      <family val="2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name val="微软雅黑"/>
      <family val="2"/>
    </font>
    <font>
      <b/>
      <sz val="24"/>
      <color indexed="10"/>
      <name val="宋体"/>
      <family val="0"/>
    </font>
    <font>
      <sz val="11"/>
      <color indexed="10"/>
      <name val="宋体"/>
      <family val="0"/>
    </font>
    <font>
      <b/>
      <sz val="12"/>
      <name val="微软雅黑"/>
      <family val="2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宋体"/>
      <family val="0"/>
    </font>
    <font>
      <vertAlign val="superscript"/>
      <sz val="10"/>
      <color indexed="8"/>
      <name val="宋体"/>
      <family val="0"/>
    </font>
    <font>
      <vertAlign val="sub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.5"/>
      <name val="Times New Roman"/>
      <family val="1"/>
    </font>
    <font>
      <sz val="10.5"/>
      <color indexed="10"/>
      <name val="宋体"/>
      <family val="0"/>
    </font>
    <font>
      <sz val="10.5"/>
      <name val="Arial"/>
      <family val="2"/>
    </font>
    <font>
      <vertAlign val="superscript"/>
      <sz val="10"/>
      <color indexed="10"/>
      <name val="宋体"/>
      <family val="0"/>
    </font>
    <font>
      <vertAlign val="superscript"/>
      <sz val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97D"/>
      <name val="宋体"/>
      <family val="0"/>
    </font>
    <font>
      <b/>
      <sz val="18"/>
      <color rgb="FF1F497D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b/>
      <sz val="8"/>
      <name val="宋体"/>
      <family val="2"/>
    </font>
  </fonts>
  <fills count="41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/>
      <bottom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0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55" fillId="5" borderId="2" applyNumberFormat="0" applyAlignment="0" applyProtection="0"/>
    <xf numFmtId="0" fontId="81" fillId="6" borderId="0" applyNumberFormat="0" applyBorder="0" applyAlignment="0" applyProtection="0"/>
    <xf numFmtId="0" fontId="52" fillId="7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52" fillId="9" borderId="0" applyNumberFormat="0" applyBorder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52" fillId="10" borderId="0" applyNumberFormat="0" applyBorder="0" applyAlignment="0" applyProtection="0"/>
    <xf numFmtId="0" fontId="82" fillId="0" borderId="6" applyNumberFormat="0" applyFill="0" applyAlignment="0" applyProtection="0"/>
    <xf numFmtId="0" fontId="52" fillId="11" borderId="0" applyNumberFormat="0" applyBorder="0" applyAlignment="0" applyProtection="0"/>
    <xf numFmtId="0" fontId="86" fillId="12" borderId="7" applyNumberFormat="0" applyAlignment="0" applyProtection="0"/>
    <xf numFmtId="0" fontId="87" fillId="12" borderId="1" applyNumberFormat="0" applyAlignment="0" applyProtection="0"/>
    <xf numFmtId="0" fontId="63" fillId="13" borderId="8" applyNumberFormat="0" applyAlignment="0" applyProtection="0"/>
    <xf numFmtId="0" fontId="4" fillId="14" borderId="0" applyNumberFormat="0" applyBorder="0" applyAlignment="0" applyProtection="0"/>
    <xf numFmtId="0" fontId="52" fillId="15" borderId="0" applyNumberFormat="0" applyBorder="0" applyAlignment="0" applyProtection="0"/>
    <xf numFmtId="0" fontId="88" fillId="0" borderId="9" applyNumberFormat="0" applyFill="0" applyAlignment="0" applyProtection="0"/>
    <xf numFmtId="0" fontId="6" fillId="0" borderId="10" applyNumberFormat="0" applyFill="0" applyAlignment="0" applyProtection="0"/>
    <xf numFmtId="0" fontId="89" fillId="16" borderId="0" applyNumberFormat="0" applyBorder="0" applyAlignment="0" applyProtection="0"/>
    <xf numFmtId="0" fontId="90" fillId="17" borderId="0" applyNumberFormat="0" applyBorder="0" applyAlignment="0" applyProtection="0"/>
    <xf numFmtId="0" fontId="4" fillId="18" borderId="0" applyNumberFormat="0" applyBorder="0" applyAlignment="0" applyProtection="0"/>
    <xf numFmtId="0" fontId="5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0" borderId="0">
      <alignment/>
      <protection/>
    </xf>
    <xf numFmtId="0" fontId="5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" fillId="32" borderId="0" applyNumberFormat="0" applyBorder="0" applyAlignment="0" applyProtection="0"/>
    <xf numFmtId="0" fontId="0" fillId="0" borderId="0">
      <alignment/>
      <protection/>
    </xf>
    <xf numFmtId="0" fontId="52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66" fillId="0" borderId="0">
      <alignment/>
      <protection/>
    </xf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6" fillId="0" borderId="0">
      <alignment/>
      <protection/>
    </xf>
    <xf numFmtId="0" fontId="0" fillId="0" borderId="0" applyFont="0" applyFill="0" applyBorder="0" applyAlignment="0" applyProtection="0"/>
    <xf numFmtId="0" fontId="66" fillId="0" borderId="0">
      <alignment/>
      <protection/>
    </xf>
    <xf numFmtId="0" fontId="68" fillId="0" borderId="0">
      <alignment/>
      <protection/>
    </xf>
  </cellStyleXfs>
  <cellXfs count="337">
    <xf numFmtId="0" fontId="0" fillId="0" borderId="0" xfId="0" applyAlignment="1">
      <alignment/>
    </xf>
    <xf numFmtId="0" fontId="91" fillId="0" borderId="0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horizontal="center" vertical="center" wrapText="1"/>
    </xf>
    <xf numFmtId="178" fontId="91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vertical="center"/>
    </xf>
    <xf numFmtId="0" fontId="94" fillId="0" borderId="14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178" fontId="94" fillId="0" borderId="15" xfId="0" applyNumberFormat="1" applyFont="1" applyFill="1" applyBorder="1" applyAlignment="1">
      <alignment horizontal="center" vertical="center" wrapText="1"/>
    </xf>
    <xf numFmtId="178" fontId="95" fillId="0" borderId="16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/>
    </xf>
    <xf numFmtId="0" fontId="96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178" fontId="96" fillId="0" borderId="15" xfId="0" applyNumberFormat="1" applyFont="1" applyFill="1" applyBorder="1" applyAlignment="1">
      <alignment horizontal="center" vertical="center" wrapText="1"/>
    </xf>
    <xf numFmtId="178" fontId="97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80" fontId="9" fillId="0" borderId="15" xfId="0" applyNumberFormat="1" applyFont="1" applyFill="1" applyBorder="1" applyAlignment="1" applyProtection="1">
      <alignment horizontal="center" vertical="center"/>
      <protection/>
    </xf>
    <xf numFmtId="181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182" fontId="7" fillId="0" borderId="15" xfId="0" applyNumberFormat="1" applyFont="1" applyFill="1" applyBorder="1" applyAlignment="1" applyProtection="1">
      <alignment horizontal="center" vertical="center"/>
      <protection/>
    </xf>
    <xf numFmtId="183" fontId="7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0" fontId="7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88" applyFill="1">
      <alignment vertical="center"/>
      <protection/>
    </xf>
    <xf numFmtId="0" fontId="4" fillId="0" borderId="0" xfId="88" applyFill="1" applyAlignment="1">
      <alignment horizontal="center" vertical="center"/>
      <protection/>
    </xf>
    <xf numFmtId="0" fontId="3" fillId="0" borderId="15" xfId="88" applyNumberFormat="1" applyFont="1" applyFill="1" applyBorder="1" applyAlignment="1">
      <alignment vertical="center" wrapText="1"/>
      <protection/>
    </xf>
    <xf numFmtId="0" fontId="3" fillId="0" borderId="15" xfId="88" applyNumberFormat="1" applyFont="1" applyFill="1" applyBorder="1" applyAlignment="1">
      <alignment horizontal="center" vertical="center" wrapText="1"/>
      <protection/>
    </xf>
    <xf numFmtId="49" fontId="11" fillId="0" borderId="15" xfId="88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88" applyFont="1" applyFill="1" applyBorder="1" applyAlignment="1">
      <alignment horizontal="left" vertical="center"/>
      <protection/>
    </xf>
    <xf numFmtId="0" fontId="13" fillId="0" borderId="15" xfId="88" applyFont="1" applyFill="1" applyBorder="1" applyAlignment="1">
      <alignment horizontal="center" vertical="center"/>
      <protection/>
    </xf>
    <xf numFmtId="0" fontId="14" fillId="0" borderId="15" xfId="88" applyFont="1" applyFill="1" applyBorder="1" applyAlignment="1">
      <alignment horizontal="center" vertical="center"/>
      <protection/>
    </xf>
    <xf numFmtId="0" fontId="11" fillId="0" borderId="15" xfId="88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88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88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88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88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88" applyNumberFormat="1" applyFont="1" applyFill="1" applyBorder="1" applyAlignment="1">
      <alignment horizontal="left" wrapText="1"/>
      <protection/>
    </xf>
    <xf numFmtId="0" fontId="16" fillId="0" borderId="15" xfId="88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88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88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88" applyNumberFormat="1" applyFont="1" applyFill="1" applyBorder="1" applyAlignment="1">
      <alignment horizontal="left" vertical="center" wrapText="1"/>
      <protection/>
    </xf>
    <xf numFmtId="0" fontId="98" fillId="0" borderId="15" xfId="88" applyNumberFormat="1" applyFont="1" applyFill="1" applyBorder="1" applyAlignment="1">
      <alignment horizontal="left" vertical="center" wrapText="1"/>
      <protection/>
    </xf>
    <xf numFmtId="0" fontId="99" fillId="0" borderId="15" xfId="88" applyFont="1" applyFill="1" applyBorder="1" applyAlignment="1">
      <alignment horizontal="center" vertical="center"/>
      <protection/>
    </xf>
    <xf numFmtId="0" fontId="100" fillId="0" borderId="15" xfId="88" applyNumberFormat="1" applyFont="1" applyFill="1" applyBorder="1" applyAlignment="1" applyProtection="1">
      <alignment horizontal="left" vertical="center" wrapText="1"/>
      <protection locked="0"/>
    </xf>
    <xf numFmtId="0" fontId="99" fillId="0" borderId="15" xfId="88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88" applyNumberFormat="1" applyFont="1" applyFill="1" applyBorder="1" applyAlignment="1" applyProtection="1">
      <alignment horizontal="center" vertical="center" wrapText="1"/>
      <protection locked="0"/>
    </xf>
    <xf numFmtId="0" fontId="98" fillId="0" borderId="15" xfId="88" applyNumberFormat="1" applyFont="1" applyFill="1" applyBorder="1" applyAlignment="1" applyProtection="1">
      <alignment horizontal="left" vertical="center" wrapText="1"/>
      <protection locked="0"/>
    </xf>
    <xf numFmtId="0" fontId="100" fillId="0" borderId="15" xfId="88" applyFont="1" applyFill="1" applyBorder="1" applyAlignment="1">
      <alignment vertical="center" wrapText="1"/>
      <protection/>
    </xf>
    <xf numFmtId="0" fontId="13" fillId="0" borderId="15" xfId="88" applyFont="1" applyFill="1" applyBorder="1" applyAlignment="1">
      <alignment vertical="center"/>
      <protection/>
    </xf>
    <xf numFmtId="0" fontId="13" fillId="0" borderId="15" xfId="88" applyNumberFormat="1" applyFont="1" applyFill="1" applyBorder="1" applyAlignment="1">
      <alignment horizontal="center" vertical="center"/>
      <protection/>
    </xf>
    <xf numFmtId="0" fontId="18" fillId="0" borderId="15" xfId="88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88" applyFont="1" applyFill="1" applyBorder="1" applyAlignment="1">
      <alignment horizontal="left" vertical="center"/>
      <protection/>
    </xf>
    <xf numFmtId="0" fontId="4" fillId="0" borderId="20" xfId="88" applyFill="1" applyBorder="1" applyAlignment="1">
      <alignment horizontal="center" vertical="center"/>
      <protection/>
    </xf>
    <xf numFmtId="0" fontId="4" fillId="0" borderId="21" xfId="88" applyFill="1" applyBorder="1" applyAlignment="1">
      <alignment horizontal="center" vertical="center"/>
      <protection/>
    </xf>
    <xf numFmtId="0" fontId="4" fillId="0" borderId="22" xfId="88" applyFill="1" applyBorder="1" applyAlignment="1">
      <alignment horizontal="center" vertical="center"/>
      <protection/>
    </xf>
    <xf numFmtId="0" fontId="4" fillId="0" borderId="15" xfId="88" applyFill="1" applyBorder="1">
      <alignment vertical="center"/>
      <protection/>
    </xf>
    <xf numFmtId="0" fontId="13" fillId="0" borderId="15" xfId="38" applyNumberFormat="1" applyFont="1" applyFill="1" applyBorder="1" applyAlignment="1">
      <alignment/>
      <protection/>
    </xf>
    <xf numFmtId="0" fontId="13" fillId="0" borderId="15" xfId="88" applyFont="1" applyFill="1" applyBorder="1" applyAlignment="1">
      <alignment vertical="center" wrapText="1"/>
      <protection/>
    </xf>
    <xf numFmtId="0" fontId="14" fillId="0" borderId="15" xfId="88" applyFont="1" applyFill="1" applyBorder="1" applyAlignment="1">
      <alignment vertical="center" wrapText="1"/>
      <protection/>
    </xf>
    <xf numFmtId="0" fontId="16" fillId="0" borderId="15" xfId="88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9" fillId="35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180" fontId="20" fillId="0" borderId="15" xfId="0" applyNumberFormat="1" applyFont="1" applyBorder="1" applyAlignment="1">
      <alignment/>
    </xf>
    <xf numFmtId="180" fontId="20" fillId="34" borderId="15" xfId="0" applyNumberFormat="1" applyFont="1" applyFill="1" applyBorder="1" applyAlignment="1">
      <alignment/>
    </xf>
    <xf numFmtId="0" fontId="22" fillId="35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0" fillId="0" borderId="0" xfId="0" applyNumberFormat="1" applyFill="1" applyAlignment="1">
      <alignment/>
    </xf>
    <xf numFmtId="180" fontId="0" fillId="36" borderId="0" xfId="0" applyNumberForma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180" fontId="21" fillId="0" borderId="0" xfId="0" applyNumberFormat="1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180" fontId="19" fillId="0" borderId="15" xfId="0" applyNumberFormat="1" applyFont="1" applyFill="1" applyBorder="1" applyAlignment="1">
      <alignment horizontal="center" vertical="center" wrapText="1"/>
    </xf>
    <xf numFmtId="180" fontId="19" fillId="36" borderId="15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80" fontId="19" fillId="0" borderId="21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80" fontId="21" fillId="0" borderId="15" xfId="0" applyNumberFormat="1" applyFont="1" applyFill="1" applyBorder="1" applyAlignment="1">
      <alignment horizontal="center" vertical="center" wrapText="1"/>
    </xf>
    <xf numFmtId="180" fontId="21" fillId="36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180" fontId="21" fillId="0" borderId="15" xfId="0" applyNumberFormat="1" applyFont="1" applyFill="1" applyBorder="1" applyAlignment="1">
      <alignment horizontal="center" vertical="center"/>
    </xf>
    <xf numFmtId="180" fontId="21" fillId="36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180" fontId="21" fillId="34" borderId="15" xfId="0" applyNumberFormat="1" applyFont="1" applyFill="1" applyBorder="1" applyAlignment="1">
      <alignment horizontal="center" vertical="center" wrapText="1"/>
    </xf>
    <xf numFmtId="180" fontId="0" fillId="36" borderId="15" xfId="0" applyNumberFormat="1" applyFill="1" applyBorder="1" applyAlignment="1">
      <alignment horizontal="center" vertical="center"/>
    </xf>
    <xf numFmtId="180" fontId="21" fillId="0" borderId="19" xfId="0" applyNumberFormat="1" applyFont="1" applyFill="1" applyBorder="1" applyAlignment="1">
      <alignment horizontal="center" vertical="center" wrapText="1"/>
    </xf>
    <xf numFmtId="180" fontId="21" fillId="0" borderId="23" xfId="0" applyNumberFormat="1" applyFont="1" applyFill="1" applyBorder="1" applyAlignment="1">
      <alignment horizontal="center" vertical="center" wrapText="1"/>
    </xf>
    <xf numFmtId="180" fontId="24" fillId="36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180" fontId="21" fillId="34" borderId="15" xfId="0" applyNumberFormat="1" applyFont="1" applyFill="1" applyBorder="1" applyAlignment="1">
      <alignment horizontal="center" vertical="center"/>
    </xf>
    <xf numFmtId="180" fontId="21" fillId="37" borderId="15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80" fontId="21" fillId="0" borderId="21" xfId="0" applyNumberFormat="1" applyFont="1" applyFill="1" applyBorder="1" applyAlignment="1">
      <alignment horizontal="center" vertical="center"/>
    </xf>
    <xf numFmtId="180" fontId="21" fillId="0" borderId="22" xfId="0" applyNumberFormat="1" applyFont="1" applyFill="1" applyBorder="1" applyAlignment="1">
      <alignment horizontal="center" vertical="center"/>
    </xf>
    <xf numFmtId="0" fontId="0" fillId="0" borderId="0" xfId="87" applyFont="1">
      <alignment/>
      <protection/>
    </xf>
    <xf numFmtId="180" fontId="0" fillId="0" borderId="0" xfId="87" applyNumberFormat="1" applyFont="1">
      <alignment/>
      <protection/>
    </xf>
    <xf numFmtId="0" fontId="26" fillId="0" borderId="24" xfId="87" applyFont="1" applyFill="1" applyBorder="1" applyAlignment="1">
      <alignment horizontal="center" vertical="center" wrapText="1"/>
      <protection/>
    </xf>
    <xf numFmtId="0" fontId="26" fillId="0" borderId="25" xfId="87" applyFont="1" applyFill="1" applyBorder="1" applyAlignment="1">
      <alignment horizontal="center" vertical="center" wrapText="1"/>
      <protection/>
    </xf>
    <xf numFmtId="0" fontId="26" fillId="0" borderId="26" xfId="87" applyFont="1" applyFill="1" applyBorder="1" applyAlignment="1">
      <alignment horizontal="center" vertical="center" wrapText="1"/>
      <protection/>
    </xf>
    <xf numFmtId="0" fontId="26" fillId="0" borderId="26" xfId="87" applyFont="1" applyFill="1" applyBorder="1" applyAlignment="1">
      <alignment horizontal="center" vertical="center" wrapText="1"/>
      <protection/>
    </xf>
    <xf numFmtId="0" fontId="26" fillId="0" borderId="27" xfId="87" applyFont="1" applyFill="1" applyBorder="1" applyAlignment="1">
      <alignment horizontal="center" vertical="center" wrapText="1"/>
      <protection/>
    </xf>
    <xf numFmtId="0" fontId="26" fillId="0" borderId="0" xfId="87" applyFont="1" applyFill="1" applyAlignment="1">
      <alignment horizontal="center" vertical="center" wrapText="1"/>
      <protection/>
    </xf>
    <xf numFmtId="0" fontId="27" fillId="0" borderId="28" xfId="87" applyFont="1" applyFill="1" applyBorder="1" applyAlignment="1">
      <alignment horizontal="center" vertical="center" wrapText="1"/>
      <protection/>
    </xf>
    <xf numFmtId="0" fontId="27" fillId="0" borderId="29" xfId="87" applyFont="1" applyFill="1" applyBorder="1" applyAlignment="1">
      <alignment horizontal="center" vertical="center" wrapText="1"/>
      <protection/>
    </xf>
    <xf numFmtId="0" fontId="27" fillId="0" borderId="29" xfId="87" applyFont="1" applyFill="1" applyBorder="1" applyAlignment="1">
      <alignment horizontal="center" vertical="center" wrapText="1"/>
      <protection/>
    </xf>
    <xf numFmtId="0" fontId="27" fillId="0" borderId="0" xfId="87" applyFont="1" applyFill="1" applyAlignment="1">
      <alignment horizontal="center" vertical="center" wrapText="1"/>
      <protection/>
    </xf>
    <xf numFmtId="0" fontId="27" fillId="0" borderId="30" xfId="87" applyFont="1" applyFill="1" applyBorder="1" applyAlignment="1">
      <alignment horizontal="center" vertical="center" wrapText="1"/>
      <protection/>
    </xf>
    <xf numFmtId="0" fontId="27" fillId="0" borderId="30" xfId="87" applyFont="1" applyFill="1" applyBorder="1" applyAlignment="1">
      <alignment horizontal="center" vertical="center" wrapText="1"/>
      <protection/>
    </xf>
    <xf numFmtId="0" fontId="27" fillId="0" borderId="31" xfId="87" applyFont="1" applyFill="1" applyBorder="1" applyAlignment="1">
      <alignment horizontal="center" vertical="center" wrapText="1"/>
      <protection/>
    </xf>
    <xf numFmtId="0" fontId="27" fillId="0" borderId="31" xfId="87" applyFont="1" applyFill="1" applyBorder="1" applyAlignment="1">
      <alignment horizontal="center" vertical="center" wrapText="1"/>
      <protection/>
    </xf>
    <xf numFmtId="0" fontId="28" fillId="0" borderId="28" xfId="87" applyFont="1" applyFill="1" applyBorder="1" applyAlignment="1">
      <alignment horizontal="center" vertical="center" wrapText="1"/>
      <protection/>
    </xf>
    <xf numFmtId="0" fontId="29" fillId="0" borderId="28" xfId="87" applyFont="1" applyFill="1" applyBorder="1" applyAlignment="1">
      <alignment horizontal="left" vertical="center" wrapText="1"/>
      <protection/>
    </xf>
    <xf numFmtId="0" fontId="29" fillId="0" borderId="0" xfId="87" applyFont="1" applyFill="1" applyAlignment="1">
      <alignment horizontal="left" vertical="center" wrapText="1"/>
      <protection/>
    </xf>
    <xf numFmtId="0" fontId="28" fillId="0" borderId="28" xfId="87" applyFont="1" applyFill="1" applyBorder="1" applyAlignment="1">
      <alignment horizontal="left" vertical="center" wrapText="1"/>
      <protection/>
    </xf>
    <xf numFmtId="0" fontId="28" fillId="0" borderId="0" xfId="87" applyFont="1" applyFill="1" applyAlignment="1">
      <alignment horizontal="left" vertical="center" wrapText="1"/>
      <protection/>
    </xf>
    <xf numFmtId="0" fontId="28" fillId="0" borderId="29" xfId="87" applyFont="1" applyFill="1" applyBorder="1" applyAlignment="1">
      <alignment horizontal="center" vertical="center" wrapText="1"/>
      <protection/>
    </xf>
    <xf numFmtId="0" fontId="28" fillId="34" borderId="28" xfId="87" applyFont="1" applyFill="1" applyBorder="1" applyAlignment="1">
      <alignment horizontal="center" vertical="center" wrapText="1"/>
      <protection/>
    </xf>
    <xf numFmtId="0" fontId="28" fillId="34" borderId="28" xfId="87" applyFont="1" applyFill="1" applyBorder="1" applyAlignment="1">
      <alignment horizontal="left" vertical="center" wrapText="1"/>
      <protection/>
    </xf>
    <xf numFmtId="0" fontId="28" fillId="34" borderId="0" xfId="87" applyFont="1" applyFill="1" applyAlignment="1">
      <alignment horizontal="left" vertical="center" wrapText="1"/>
      <protection/>
    </xf>
    <xf numFmtId="0" fontId="28" fillId="0" borderId="32" xfId="87" applyFont="1" applyFill="1" applyBorder="1" applyAlignment="1">
      <alignment horizontal="left" vertical="center" wrapText="1"/>
      <protection/>
    </xf>
    <xf numFmtId="0" fontId="28" fillId="0" borderId="32" xfId="87" applyFont="1" applyFill="1" applyBorder="1" applyAlignment="1">
      <alignment horizontal="center" vertical="center" wrapText="1"/>
      <protection/>
    </xf>
    <xf numFmtId="0" fontId="30" fillId="34" borderId="24" xfId="87" applyFont="1" applyFill="1" applyBorder="1" applyAlignment="1">
      <alignment horizontal="right" vertical="center"/>
      <protection/>
    </xf>
    <xf numFmtId="0" fontId="28" fillId="34" borderId="15" xfId="87" applyFont="1" applyFill="1" applyBorder="1" applyAlignment="1">
      <alignment vertical="center" wrapText="1"/>
      <protection/>
    </xf>
    <xf numFmtId="0" fontId="31" fillId="34" borderId="15" xfId="87" applyFont="1" applyFill="1" applyBorder="1" applyAlignment="1">
      <alignment vertical="center" wrapText="1"/>
      <protection/>
    </xf>
    <xf numFmtId="0" fontId="32" fillId="34" borderId="15" xfId="87" applyFont="1" applyFill="1" applyBorder="1" applyAlignment="1">
      <alignment horizontal="center" vertical="center" wrapText="1"/>
      <protection/>
    </xf>
    <xf numFmtId="0" fontId="31" fillId="34" borderId="0" xfId="87" applyFont="1" applyFill="1" applyAlignment="1">
      <alignment vertical="center" wrapText="1"/>
      <protection/>
    </xf>
    <xf numFmtId="0" fontId="30" fillId="0" borderId="28" xfId="87" applyFont="1" applyFill="1" applyBorder="1" applyAlignment="1">
      <alignment horizontal="right" vertical="center"/>
      <protection/>
    </xf>
    <xf numFmtId="0" fontId="33" fillId="0" borderId="33" xfId="87" applyFont="1" applyFill="1" applyBorder="1" applyAlignment="1">
      <alignment horizontal="left" vertical="center" wrapText="1"/>
      <protection/>
    </xf>
    <xf numFmtId="0" fontId="33" fillId="0" borderId="0" xfId="87" applyFont="1" applyFill="1" applyAlignment="1">
      <alignment horizontal="left" vertical="center" wrapText="1"/>
      <protection/>
    </xf>
    <xf numFmtId="0" fontId="30" fillId="0" borderId="28" xfId="87" applyFont="1" applyFill="1" applyBorder="1" applyAlignment="1">
      <alignment horizontal="center" vertical="center"/>
      <protection/>
    </xf>
    <xf numFmtId="0" fontId="28" fillId="0" borderId="29" xfId="87" applyFont="1" applyFill="1" applyBorder="1" applyAlignment="1">
      <alignment horizontal="center" vertical="center" wrapText="1"/>
      <protection/>
    </xf>
    <xf numFmtId="0" fontId="30" fillId="34" borderId="28" xfId="87" applyFont="1" applyFill="1" applyBorder="1" applyAlignment="1">
      <alignment horizontal="center" vertical="center"/>
      <protection/>
    </xf>
    <xf numFmtId="0" fontId="34" fillId="0" borderId="0" xfId="87" applyFont="1" applyAlignment="1">
      <alignment horizontal="center" vertical="center" wrapText="1"/>
      <protection/>
    </xf>
    <xf numFmtId="0" fontId="35" fillId="0" borderId="28" xfId="87" applyFont="1" applyFill="1" applyBorder="1" applyAlignment="1">
      <alignment horizontal="left" vertical="center" wrapText="1"/>
      <protection/>
    </xf>
    <xf numFmtId="0" fontId="35" fillId="0" borderId="0" xfId="87" applyFont="1" applyFill="1" applyAlignment="1">
      <alignment horizontal="left" vertical="center" wrapText="1"/>
      <protection/>
    </xf>
    <xf numFmtId="0" fontId="30" fillId="34" borderId="28" xfId="87" applyFont="1" applyFill="1" applyBorder="1" applyAlignment="1">
      <alignment horizontal="right" vertical="center"/>
      <protection/>
    </xf>
    <xf numFmtId="0" fontId="35" fillId="0" borderId="28" xfId="87" applyFont="1" applyFill="1" applyBorder="1" applyAlignment="1">
      <alignment horizontal="center" vertical="center" wrapText="1"/>
      <protection/>
    </xf>
    <xf numFmtId="0" fontId="35" fillId="0" borderId="32" xfId="87" applyFont="1" applyFill="1" applyBorder="1" applyAlignment="1">
      <alignment horizontal="center" vertical="center" wrapText="1"/>
      <protection/>
    </xf>
    <xf numFmtId="0" fontId="35" fillId="0" borderId="29" xfId="87" applyFont="1" applyFill="1" applyBorder="1" applyAlignment="1">
      <alignment horizontal="center" vertical="center" wrapText="1"/>
      <protection/>
    </xf>
    <xf numFmtId="0" fontId="32" fillId="0" borderId="28" xfId="87" applyFont="1" applyFill="1" applyBorder="1" applyAlignment="1">
      <alignment horizontal="left" vertical="center" wrapText="1"/>
      <protection/>
    </xf>
    <xf numFmtId="0" fontId="32" fillId="0" borderId="28" xfId="87" applyFont="1" applyFill="1" applyBorder="1" applyAlignment="1">
      <alignment horizontal="center" vertical="center" wrapText="1"/>
      <protection/>
    </xf>
    <xf numFmtId="0" fontId="32" fillId="0" borderId="34" xfId="87" applyFont="1" applyFill="1" applyBorder="1" applyAlignment="1">
      <alignment horizontal="center" vertical="center" wrapText="1"/>
      <protection/>
    </xf>
    <xf numFmtId="0" fontId="32" fillId="0" borderId="35" xfId="87" applyFont="1" applyFill="1" applyBorder="1" applyAlignment="1">
      <alignment horizontal="left" vertical="center" wrapText="1"/>
      <protection/>
    </xf>
    <xf numFmtId="0" fontId="32" fillId="0" borderId="0" xfId="87" applyFont="1" applyFill="1" applyAlignment="1">
      <alignment horizontal="left" vertical="center" wrapText="1"/>
      <protection/>
    </xf>
    <xf numFmtId="0" fontId="28" fillId="0" borderId="0" xfId="87" applyFont="1" applyFill="1" applyAlignment="1">
      <alignment horizontal="center" vertical="center" wrapText="1"/>
      <protection/>
    </xf>
    <xf numFmtId="0" fontId="28" fillId="35" borderId="28" xfId="87" applyFont="1" applyFill="1" applyBorder="1" applyAlignment="1">
      <alignment horizontal="left" vertical="center" wrapText="1"/>
      <protection/>
    </xf>
    <xf numFmtId="0" fontId="28" fillId="35" borderId="0" xfId="87" applyFont="1" applyFill="1" applyAlignment="1">
      <alignment horizontal="left" vertical="center" wrapText="1"/>
      <protection/>
    </xf>
    <xf numFmtId="0" fontId="28" fillId="34" borderId="32" xfId="87" applyFont="1" applyFill="1" applyBorder="1" applyAlignment="1">
      <alignment horizontal="center" vertical="center" wrapText="1"/>
      <protection/>
    </xf>
    <xf numFmtId="0" fontId="28" fillId="34" borderId="29" xfId="87" applyFont="1" applyFill="1" applyBorder="1" applyAlignment="1">
      <alignment horizontal="center" vertical="center" wrapText="1"/>
      <protection/>
    </xf>
    <xf numFmtId="0" fontId="28" fillId="34" borderId="29" xfId="87" applyFont="1" applyFill="1" applyBorder="1" applyAlignment="1">
      <alignment horizontal="center" vertical="center" wrapText="1"/>
      <protection/>
    </xf>
    <xf numFmtId="0" fontId="36" fillId="0" borderId="28" xfId="87" applyFont="1" applyFill="1" applyBorder="1" applyAlignment="1">
      <alignment horizontal="left" vertical="center" wrapText="1"/>
      <protection/>
    </xf>
    <xf numFmtId="0" fontId="0" fillId="0" borderId="15" xfId="89" applyFont="1" applyFill="1" applyBorder="1" applyAlignment="1">
      <alignment horizontal="center" vertical="center"/>
      <protection/>
    </xf>
    <xf numFmtId="0" fontId="0" fillId="0" borderId="36" xfId="89" applyFont="1" applyFill="1" applyBorder="1" applyAlignment="1">
      <alignment horizontal="center" vertical="center"/>
      <protection/>
    </xf>
    <xf numFmtId="0" fontId="28" fillId="0" borderId="15" xfId="87" applyFont="1" applyFill="1" applyBorder="1" applyAlignment="1">
      <alignment horizontal="center" vertical="center" wrapText="1"/>
      <protection/>
    </xf>
    <xf numFmtId="0" fontId="28" fillId="0" borderId="37" xfId="87" applyFont="1" applyFill="1" applyBorder="1" applyAlignment="1">
      <alignment horizontal="left" vertical="center" wrapText="1"/>
      <protection/>
    </xf>
    <xf numFmtId="0" fontId="28" fillId="0" borderId="38" xfId="87" applyFont="1" applyFill="1" applyBorder="1" applyAlignment="1">
      <alignment horizontal="left" vertical="center" wrapText="1"/>
      <protection/>
    </xf>
    <xf numFmtId="0" fontId="28" fillId="0" borderId="39" xfId="87" applyFont="1" applyFill="1" applyBorder="1" applyAlignment="1">
      <alignment horizontal="left" vertical="center" wrapText="1"/>
      <protection/>
    </xf>
    <xf numFmtId="0" fontId="28" fillId="0" borderId="39" xfId="87" applyFont="1" applyFill="1" applyBorder="1" applyAlignment="1">
      <alignment horizontal="left" vertical="center" wrapText="1"/>
      <protection/>
    </xf>
    <xf numFmtId="0" fontId="28" fillId="0" borderId="40" xfId="87" applyFont="1" applyFill="1" applyBorder="1" applyAlignment="1">
      <alignment horizontal="left" vertical="center" wrapText="1"/>
      <protection/>
    </xf>
    <xf numFmtId="0" fontId="4" fillId="0" borderId="15" xfId="87" applyFont="1" applyFill="1" applyBorder="1" applyAlignment="1">
      <alignment vertical="center"/>
      <protection/>
    </xf>
    <xf numFmtId="0" fontId="37" fillId="0" borderId="0" xfId="87" applyFont="1" applyFill="1" applyBorder="1" applyAlignment="1">
      <alignment horizontal="center" vertical="center"/>
      <protection/>
    </xf>
    <xf numFmtId="0" fontId="2" fillId="0" borderId="15" xfId="87" applyFont="1" applyFill="1" applyBorder="1" applyAlignment="1">
      <alignment horizontal="center" vertical="center"/>
      <protection/>
    </xf>
    <xf numFmtId="0" fontId="2" fillId="0" borderId="15" xfId="87" applyFont="1" applyFill="1" applyBorder="1" applyAlignment="1">
      <alignment horizontal="left" vertical="center"/>
      <protection/>
    </xf>
    <xf numFmtId="0" fontId="2" fillId="0" borderId="22" xfId="87" applyFont="1" applyFill="1" applyBorder="1" applyAlignment="1">
      <alignment horizontal="center" vertical="center"/>
      <protection/>
    </xf>
    <xf numFmtId="0" fontId="2" fillId="0" borderId="15" xfId="87" applyFont="1" applyFill="1" applyBorder="1" applyAlignment="1">
      <alignment vertical="center"/>
      <protection/>
    </xf>
    <xf numFmtId="0" fontId="2" fillId="0" borderId="15" xfId="87" applyFont="1" applyFill="1" applyBorder="1" applyAlignment="1">
      <alignment vertical="center" wrapText="1"/>
      <protection/>
    </xf>
    <xf numFmtId="0" fontId="2" fillId="0" borderId="15" xfId="87" applyFont="1" applyFill="1" applyBorder="1" applyAlignment="1">
      <alignment horizontal="center" vertical="center" wrapText="1"/>
      <protection/>
    </xf>
    <xf numFmtId="0" fontId="2" fillId="0" borderId="37" xfId="87" applyFont="1" applyFill="1" applyBorder="1" applyAlignment="1">
      <alignment horizontal="left" vertical="center"/>
      <protection/>
    </xf>
    <xf numFmtId="0" fontId="2" fillId="0" borderId="40" xfId="87" applyFont="1" applyFill="1" applyBorder="1" applyAlignment="1">
      <alignment vertical="center"/>
      <protection/>
    </xf>
    <xf numFmtId="0" fontId="38" fillId="34" borderId="15" xfId="87" applyFont="1" applyFill="1" applyBorder="1" applyAlignment="1">
      <alignment vertical="center"/>
      <protection/>
    </xf>
    <xf numFmtId="0" fontId="4" fillId="34" borderId="37" xfId="87" applyFont="1" applyFill="1" applyBorder="1" applyAlignment="1">
      <alignment horizontal="center" vertical="center"/>
      <protection/>
    </xf>
    <xf numFmtId="0" fontId="4" fillId="34" borderId="40" xfId="87" applyFont="1" applyFill="1" applyBorder="1" applyAlignment="1">
      <alignment horizontal="center" vertical="center"/>
      <protection/>
    </xf>
    <xf numFmtId="0" fontId="4" fillId="34" borderId="15" xfId="87" applyFont="1" applyFill="1" applyBorder="1" applyAlignment="1">
      <alignment horizontal="center" vertical="center"/>
      <protection/>
    </xf>
    <xf numFmtId="0" fontId="38" fillId="34" borderId="15" xfId="87" applyFont="1" applyFill="1" applyBorder="1" applyAlignment="1">
      <alignment horizontal="center" vertical="center"/>
      <protection/>
    </xf>
    <xf numFmtId="0" fontId="4" fillId="0" borderId="41" xfId="87" applyFont="1" applyFill="1" applyBorder="1" applyAlignment="1">
      <alignment horizontal="center" vertical="center"/>
      <protection/>
    </xf>
    <xf numFmtId="0" fontId="39" fillId="0" borderId="41" xfId="87" applyFont="1" applyFill="1" applyBorder="1" applyAlignment="1">
      <alignment horizontal="center" vertical="center"/>
      <protection/>
    </xf>
    <xf numFmtId="0" fontId="39" fillId="0" borderId="0" xfId="87" applyFont="1" applyFill="1" applyAlignment="1">
      <alignment horizontal="center" vertical="center"/>
      <protection/>
    </xf>
    <xf numFmtId="0" fontId="3" fillId="0" borderId="15" xfId="87" applyFont="1" applyFill="1" applyBorder="1" applyAlignment="1">
      <alignment horizontal="center" vertical="center"/>
      <protection/>
    </xf>
    <xf numFmtId="0" fontId="0" fillId="0" borderId="15" xfId="87" applyFont="1" applyBorder="1">
      <alignment/>
      <protection/>
    </xf>
    <xf numFmtId="0" fontId="40" fillId="0" borderId="15" xfId="87" applyFont="1" applyFill="1" applyBorder="1" applyAlignment="1">
      <alignment horizontal="center" vertical="center" wrapText="1"/>
      <protection/>
    </xf>
    <xf numFmtId="0" fontId="41" fillId="0" borderId="0" xfId="87" applyFont="1" applyFill="1" applyBorder="1" applyAlignment="1">
      <alignment horizontal="center" vertical="center"/>
      <protection/>
    </xf>
    <xf numFmtId="0" fontId="2" fillId="0" borderId="40" xfId="87" applyFont="1" applyFill="1" applyBorder="1" applyAlignment="1">
      <alignment horizontal="center" vertical="center"/>
      <protection/>
    </xf>
    <xf numFmtId="0" fontId="2" fillId="0" borderId="40" xfId="87" applyFont="1" applyFill="1" applyBorder="1" applyAlignment="1">
      <alignment horizontal="left" vertical="center" wrapText="1"/>
      <protection/>
    </xf>
    <xf numFmtId="0" fontId="2" fillId="0" borderId="22" xfId="87" applyFont="1" applyFill="1" applyBorder="1" applyAlignment="1">
      <alignment horizontal="center" vertical="center" wrapText="1"/>
      <protection/>
    </xf>
    <xf numFmtId="0" fontId="0" fillId="0" borderId="15" xfId="89" applyFont="1" applyBorder="1" applyAlignment="1">
      <alignment horizontal="center" vertical="center"/>
      <protection/>
    </xf>
    <xf numFmtId="0" fontId="42" fillId="34" borderId="15" xfId="87" applyFont="1" applyFill="1" applyBorder="1" applyAlignment="1">
      <alignment horizontal="center" vertical="center"/>
      <protection/>
    </xf>
    <xf numFmtId="0" fontId="5" fillId="0" borderId="15" xfId="87" applyFont="1" applyFill="1" applyBorder="1" applyAlignment="1">
      <alignment horizontal="center" vertical="center"/>
      <protection/>
    </xf>
    <xf numFmtId="0" fontId="5" fillId="0" borderId="15" xfId="87" applyFont="1" applyFill="1" applyBorder="1" applyAlignment="1">
      <alignment horizontal="center" vertical="center" wrapText="1"/>
      <protection/>
    </xf>
    <xf numFmtId="0" fontId="43" fillId="0" borderId="15" xfId="87" applyFont="1" applyFill="1" applyBorder="1" applyAlignment="1">
      <alignment horizontal="center" vertical="center" wrapText="1"/>
      <protection/>
    </xf>
    <xf numFmtId="0" fontId="5" fillId="34" borderId="42" xfId="87" applyFont="1" applyFill="1" applyBorder="1" applyAlignment="1">
      <alignment horizontal="center" vertical="center"/>
      <protection/>
    </xf>
    <xf numFmtId="0" fontId="5" fillId="34" borderId="42" xfId="87" applyFont="1" applyFill="1" applyBorder="1" applyAlignment="1">
      <alignment horizontal="center" vertical="center" wrapText="1"/>
      <protection/>
    </xf>
    <xf numFmtId="0" fontId="43" fillId="34" borderId="0" xfId="87" applyFont="1" applyFill="1" applyAlignment="1">
      <alignment horizontal="center" vertical="center" wrapText="1"/>
      <protection/>
    </xf>
    <xf numFmtId="0" fontId="0" fillId="34" borderId="0" xfId="87" applyFont="1" applyFill="1">
      <alignment/>
      <protection/>
    </xf>
    <xf numFmtId="0" fontId="44" fillId="0" borderId="43" xfId="25" applyNumberFormat="1" applyFont="1" applyFill="1" applyBorder="1" applyAlignment="1">
      <alignment horizontal="center" vertical="center" wrapText="1"/>
    </xf>
    <xf numFmtId="0" fontId="45" fillId="5" borderId="15" xfId="25" applyNumberFormat="1" applyFont="1" applyFill="1" applyBorder="1" applyAlignment="1">
      <alignment horizontal="center" vertical="center" wrapText="1"/>
    </xf>
    <xf numFmtId="0" fontId="1" fillId="0" borderId="15" xfId="87" applyFont="1" applyFill="1" applyBorder="1" applyAlignment="1">
      <alignment horizontal="center" vertical="center"/>
      <protection/>
    </xf>
    <xf numFmtId="180" fontId="0" fillId="0" borderId="15" xfId="87" applyNumberFormat="1" applyFont="1" applyBorder="1">
      <alignment/>
      <protection/>
    </xf>
    <xf numFmtId="184" fontId="1" fillId="0" borderId="15" xfId="87" applyNumberFormat="1" applyFont="1" applyFill="1" applyBorder="1" applyAlignment="1">
      <alignment horizontal="center" vertical="center"/>
      <protection/>
    </xf>
    <xf numFmtId="185" fontId="1" fillId="0" borderId="15" xfId="87" applyNumberFormat="1" applyFont="1" applyFill="1" applyBorder="1" applyAlignment="1">
      <alignment horizontal="center" vertical="center"/>
      <protection/>
    </xf>
    <xf numFmtId="0" fontId="5" fillId="34" borderId="15" xfId="87" applyFont="1" applyFill="1" applyBorder="1" applyAlignment="1">
      <alignment horizontal="center" vertical="center"/>
      <protection/>
    </xf>
    <xf numFmtId="180" fontId="0" fillId="34" borderId="15" xfId="87" applyNumberFormat="1" applyFont="1" applyFill="1" applyBorder="1">
      <alignment/>
      <protection/>
    </xf>
    <xf numFmtId="0" fontId="0" fillId="0" borderId="0" xfId="32" applyFont="1" applyFill="1" applyBorder="1" applyAlignment="1">
      <alignment horizontal="center" vertical="center" wrapText="1"/>
      <protection/>
    </xf>
    <xf numFmtId="0" fontId="0" fillId="0" borderId="0" xfId="32" applyFont="1" applyFill="1" applyBorder="1" applyAlignment="1">
      <alignment horizontal="center" vertical="center"/>
      <protection/>
    </xf>
    <xf numFmtId="180" fontId="0" fillId="0" borderId="0" xfId="32" applyNumberFormat="1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180" fontId="45" fillId="0" borderId="19" xfId="0" applyNumberFormat="1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182" fontId="7" fillId="34" borderId="15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0" xfId="32" applyFont="1" applyFill="1" applyBorder="1" applyAlignment="1">
      <alignment horizontal="center" vertical="center" wrapText="1"/>
      <protection/>
    </xf>
    <xf numFmtId="180" fontId="7" fillId="0" borderId="0" xfId="32" applyNumberFormat="1" applyFont="1" applyFill="1" applyBorder="1" applyAlignment="1">
      <alignment horizontal="center" vertical="center" wrapText="1"/>
      <protection/>
    </xf>
    <xf numFmtId="0" fontId="0" fillId="0" borderId="0" xfId="32" applyFill="1" applyAlignment="1">
      <alignment horizontal="center" vertical="center"/>
      <protection/>
    </xf>
    <xf numFmtId="182" fontId="10" fillId="0" borderId="15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180" fontId="10" fillId="34" borderId="15" xfId="0" applyNumberFormat="1" applyFont="1" applyFill="1" applyBorder="1" applyAlignment="1">
      <alignment horizontal="center" vertical="center" wrapText="1"/>
    </xf>
    <xf numFmtId="0" fontId="100" fillId="38" borderId="15" xfId="0" applyFont="1" applyFill="1" applyBorder="1" applyAlignment="1">
      <alignment horizontal="center" vertical="center" wrapText="1"/>
    </xf>
    <xf numFmtId="180" fontId="7" fillId="34" borderId="15" xfId="0" applyNumberFormat="1" applyFont="1" applyFill="1" applyBorder="1" applyAlignment="1">
      <alignment horizontal="center" vertical="center" wrapText="1"/>
    </xf>
    <xf numFmtId="180" fontId="7" fillId="34" borderId="23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180" fontId="7" fillId="39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45" fillId="0" borderId="19" xfId="87" applyFont="1" applyFill="1" applyBorder="1" applyAlignment="1">
      <alignment horizontal="center" vertical="center" wrapText="1"/>
      <protection/>
    </xf>
    <xf numFmtId="186" fontId="45" fillId="0" borderId="19" xfId="87" applyNumberFormat="1" applyFont="1" applyFill="1" applyBorder="1" applyAlignment="1">
      <alignment horizontal="center" vertical="center" wrapText="1"/>
      <protection/>
    </xf>
    <xf numFmtId="0" fontId="7" fillId="0" borderId="15" xfId="87" applyFont="1" applyFill="1" applyBorder="1" applyAlignment="1">
      <alignment horizontal="center" vertical="center" wrapText="1"/>
      <protection/>
    </xf>
    <xf numFmtId="0" fontId="7" fillId="0" borderId="15" xfId="87" applyFont="1" applyFill="1" applyBorder="1" applyAlignment="1">
      <alignment horizontal="left" vertical="center" wrapText="1"/>
      <protection/>
    </xf>
    <xf numFmtId="0" fontId="46" fillId="0" borderId="15" xfId="87" applyFont="1" applyFill="1" applyBorder="1" applyAlignment="1">
      <alignment horizontal="center" vertical="center" wrapText="1"/>
      <protection/>
    </xf>
    <xf numFmtId="0" fontId="46" fillId="0" borderId="19" xfId="87" applyFont="1" applyFill="1" applyBorder="1" applyAlignment="1">
      <alignment horizontal="center" vertical="center" wrapText="1"/>
      <protection/>
    </xf>
    <xf numFmtId="0" fontId="46" fillId="0" borderId="19" xfId="87" applyFont="1" applyFill="1" applyBorder="1" applyAlignment="1">
      <alignment horizontal="center" vertical="center" wrapText="1"/>
      <protection/>
    </xf>
    <xf numFmtId="0" fontId="46" fillId="0" borderId="19" xfId="87" applyFont="1" applyFill="1" applyBorder="1" applyAlignment="1">
      <alignment horizontal="left" vertical="center" wrapText="1"/>
      <protection/>
    </xf>
    <xf numFmtId="0" fontId="100" fillId="0" borderId="15" xfId="87" applyFont="1" applyFill="1" applyBorder="1" applyAlignment="1">
      <alignment horizontal="left" vertical="center" wrapText="1"/>
      <protection/>
    </xf>
    <xf numFmtId="0" fontId="100" fillId="0" borderId="15" xfId="87" applyFont="1" applyFill="1" applyBorder="1" applyAlignment="1">
      <alignment horizontal="center" vertical="center" wrapText="1"/>
      <protection/>
    </xf>
    <xf numFmtId="0" fontId="101" fillId="0" borderId="15" xfId="87" applyFont="1" applyFill="1" applyBorder="1" applyAlignment="1">
      <alignment horizontal="center" vertical="center" wrapText="1"/>
      <protection/>
    </xf>
    <xf numFmtId="0" fontId="46" fillId="34" borderId="19" xfId="87" applyFont="1" applyFill="1" applyBorder="1" applyAlignment="1">
      <alignment horizontal="center" vertical="center" wrapText="1"/>
      <protection/>
    </xf>
    <xf numFmtId="180" fontId="0" fillId="0" borderId="0" xfId="87" applyNumberFormat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/>
      <protection/>
    </xf>
    <xf numFmtId="49" fontId="7" fillId="0" borderId="15" xfId="87" applyNumberFormat="1" applyFont="1" applyFill="1" applyBorder="1" applyAlignment="1">
      <alignment horizontal="left" vertical="center" wrapText="1"/>
      <protection/>
    </xf>
    <xf numFmtId="180" fontId="7" fillId="0" borderId="15" xfId="87" applyNumberFormat="1" applyFont="1" applyFill="1" applyBorder="1" applyAlignment="1">
      <alignment horizontal="left" vertical="center"/>
      <protection/>
    </xf>
    <xf numFmtId="180" fontId="7" fillId="5" borderId="19" xfId="87" applyNumberFormat="1" applyFont="1" applyFill="1" applyBorder="1" applyAlignment="1">
      <alignment horizontal="left" vertical="center"/>
      <protection/>
    </xf>
    <xf numFmtId="180" fontId="7" fillId="5" borderId="19" xfId="87" applyNumberFormat="1" applyFont="1" applyFill="1" applyBorder="1" applyAlignment="1">
      <alignment horizontal="left" vertical="center"/>
      <protection/>
    </xf>
    <xf numFmtId="0" fontId="46" fillId="0" borderId="15" xfId="87" applyFont="1" applyFill="1" applyBorder="1" applyAlignment="1">
      <alignment horizontal="left" vertical="center" wrapText="1"/>
      <protection/>
    </xf>
    <xf numFmtId="0" fontId="46" fillId="34" borderId="19" xfId="87" applyFont="1" applyFill="1" applyBorder="1" applyAlignment="1">
      <alignment horizontal="center" vertical="center" wrapText="1"/>
      <protection/>
    </xf>
    <xf numFmtId="0" fontId="100" fillId="0" borderId="15" xfId="87" applyFont="1" applyFill="1" applyBorder="1" applyAlignment="1">
      <alignment horizontal="center" vertical="center"/>
      <protection/>
    </xf>
    <xf numFmtId="0" fontId="101" fillId="34" borderId="19" xfId="87" applyFont="1" applyFill="1" applyBorder="1" applyAlignment="1">
      <alignment horizontal="center" vertical="center" wrapText="1"/>
      <protection/>
    </xf>
    <xf numFmtId="0" fontId="100" fillId="0" borderId="19" xfId="87" applyFont="1" applyFill="1" applyBorder="1" applyAlignment="1">
      <alignment horizontal="center" vertical="center" wrapText="1"/>
      <protection/>
    </xf>
    <xf numFmtId="0" fontId="7" fillId="0" borderId="44" xfId="87" applyFont="1" applyFill="1" applyBorder="1" applyAlignment="1">
      <alignment horizontal="center" vertical="center" wrapText="1"/>
      <protection/>
    </xf>
    <xf numFmtId="0" fontId="7" fillId="0" borderId="23" xfId="87" applyFont="1" applyFill="1" applyBorder="1" applyAlignment="1">
      <alignment horizontal="center" vertical="center" wrapText="1"/>
      <protection/>
    </xf>
    <xf numFmtId="0" fontId="10" fillId="0" borderId="15" xfId="87" applyFont="1" applyFill="1" applyBorder="1" applyAlignment="1">
      <alignment horizontal="center" vertical="center" wrapText="1"/>
      <protection/>
    </xf>
    <xf numFmtId="182" fontId="7" fillId="0" borderId="15" xfId="87" applyNumberFormat="1" applyFont="1" applyFill="1" applyBorder="1" applyAlignment="1">
      <alignment horizontal="center" vertical="center" wrapText="1"/>
      <protection/>
    </xf>
    <xf numFmtId="0" fontId="7" fillId="0" borderId="19" xfId="87" applyFont="1" applyFill="1" applyBorder="1" applyAlignment="1">
      <alignment horizontal="center" vertical="center" wrapText="1"/>
      <protection/>
    </xf>
    <xf numFmtId="0" fontId="7" fillId="0" borderId="19" xfId="87" applyFont="1" applyFill="1" applyBorder="1" applyAlignment="1">
      <alignment horizontal="center" vertical="center" wrapText="1"/>
      <protection/>
    </xf>
    <xf numFmtId="0" fontId="7" fillId="0" borderId="23" xfId="87" applyFont="1" applyFill="1" applyBorder="1" applyAlignment="1">
      <alignment horizontal="center" vertical="center" wrapText="1"/>
      <protection/>
    </xf>
    <xf numFmtId="0" fontId="7" fillId="0" borderId="23" xfId="87" applyFont="1" applyFill="1" applyBorder="1" applyAlignment="1">
      <alignment horizontal="center" vertical="center" wrapText="1"/>
      <protection/>
    </xf>
    <xf numFmtId="0" fontId="7" fillId="0" borderId="18" xfId="87" applyFont="1" applyFill="1" applyBorder="1" applyAlignment="1">
      <alignment horizontal="center" vertical="center" wrapText="1"/>
      <protection/>
    </xf>
    <xf numFmtId="0" fontId="7" fillId="0" borderId="44" xfId="87" applyFont="1" applyFill="1" applyBorder="1" applyAlignment="1">
      <alignment horizontal="center" vertical="center" wrapText="1"/>
      <protection/>
    </xf>
    <xf numFmtId="0" fontId="7" fillId="0" borderId="44" xfId="87" applyFont="1" applyFill="1" applyBorder="1" applyAlignment="1">
      <alignment horizontal="center" vertical="center" wrapText="1"/>
      <protection/>
    </xf>
    <xf numFmtId="0" fontId="7" fillId="40" borderId="0" xfId="95" applyFont="1" applyFill="1" applyAlignment="1">
      <alignment horizontal="left" vertical="center" wrapText="1"/>
      <protection/>
    </xf>
    <xf numFmtId="0" fontId="7" fillId="40" borderId="15" xfId="95" applyFont="1" applyFill="1" applyBorder="1" applyAlignment="1">
      <alignment horizontal="center" vertical="center" wrapText="1"/>
      <protection/>
    </xf>
    <xf numFmtId="180" fontId="7" fillId="40" borderId="15" xfId="95" applyNumberFormat="1" applyFont="1" applyFill="1" applyBorder="1" applyAlignment="1">
      <alignment horizontal="center" vertical="center" wrapText="1"/>
      <protection/>
    </xf>
    <xf numFmtId="180" fontId="7" fillId="40" borderId="15" xfId="95" applyNumberFormat="1" applyFont="1" applyFill="1" applyBorder="1" applyAlignment="1">
      <alignment horizontal="left" vertical="center" wrapText="1"/>
      <protection/>
    </xf>
    <xf numFmtId="180" fontId="7" fillId="0" borderId="15" xfId="95" applyNumberFormat="1" applyFont="1" applyFill="1" applyBorder="1" applyAlignment="1">
      <alignment horizontal="center" vertical="center" wrapText="1"/>
      <protection/>
    </xf>
    <xf numFmtId="0" fontId="7" fillId="40" borderId="15" xfId="95" applyFont="1" applyFill="1" applyBorder="1" applyAlignment="1">
      <alignment horizontal="left" vertical="center" wrapText="1"/>
      <protection/>
    </xf>
    <xf numFmtId="180" fontId="7" fillId="40" borderId="15" xfId="95" applyNumberFormat="1" applyFont="1" applyFill="1" applyBorder="1" applyAlignment="1">
      <alignment horizontal="right" vertical="center" wrapText="1"/>
      <protection/>
    </xf>
    <xf numFmtId="0" fontId="9" fillId="40" borderId="15" xfId="95" applyFont="1" applyFill="1" applyBorder="1" applyAlignment="1">
      <alignment horizontal="center" vertical="center" wrapText="1"/>
      <protection/>
    </xf>
    <xf numFmtId="180" fontId="9" fillId="40" borderId="15" xfId="95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常规 2 3 3" xfId="20"/>
    <cellStyle name="Comma [0]" xfId="21"/>
    <cellStyle name="Comma" xfId="22"/>
    <cellStyle name="常规 7 3" xfId="23"/>
    <cellStyle name="40% - 强调文字颜色 3" xfId="24"/>
    <cellStyle name="计算 2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12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10 2 2" xfId="74"/>
    <cellStyle name="常规 2" xfId="75"/>
    <cellStyle name="常规 2 4" xfId="76"/>
    <cellStyle name="常规 3" xfId="77"/>
    <cellStyle name="常规 4" xfId="78"/>
    <cellStyle name="常规 4 2" xfId="79"/>
    <cellStyle name="常规 4 2 3" xfId="80"/>
    <cellStyle name="后继超级链接_通信设备材料清册" xfId="81"/>
    <cellStyle name="常规 4 2 3 2" xfId="82"/>
    <cellStyle name="常规 4 2 4" xfId="83"/>
    <cellStyle name="常规 5" xfId="84"/>
    <cellStyle name="常规 7" xfId="85"/>
    <cellStyle name="常规 7 2" xfId="86"/>
    <cellStyle name="常规 8" xfId="87"/>
    <cellStyle name="常规 9" xfId="88"/>
    <cellStyle name="常规_Sheet1" xfId="89"/>
    <cellStyle name="常规_变电建筑计算规则" xfId="90"/>
    <cellStyle name="超级链接_通信设备材料清册" xfId="91"/>
    <cellStyle name="普通_户外母线桥_1" xfId="92"/>
    <cellStyle name="千位分隔 2" xfId="93"/>
    <cellStyle name="样式 1" xfId="94"/>
    <cellStyle name="Norm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9.192\&#21335;&#31038;&#30005;&#32593;&#20391;&#20648;&#33021;&#39033;&#30446;\&#27733;&#22836;&#29664;&#22484;\&#39532;&#21487;&#23612;\&#38215;&#38534;&#12289;&#20449;&#22405;\&#38215;&#38534;\diagram\tend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5509;&#25910;\WXWork\1688850681978774\Cache\File\2023-09\&#32467;&#26500;&#24037;&#31243;&#3732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gcjj_public\&#24037;&#31243;&#25968;&#25454;&#24211;\&#23385;&#26195;&#33805;\2005&#24180;\&#21457;&#30005;&#24314;&#31569;&#24037;&#31243;&#25552;&#36164;&#26684;&#24335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446;&#24535;\FQ\LZF\&#38182;&#24030;&#30707;&#21270;\&#38472;&#27803;&#20255;\2000bds\&#23567;&#23433;&#35013;&#34920;&#1997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WINDOWS\Temporary%20Internet%20Files\Content.IE5\O7H9S2U4\&#36797;&#30005;\&#36797;&#30005;&#21021;&#35774;&#20462;&#25913;\&#21021;&#35774;&#22303;&#24314;&#20462;&#2591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446;&#24535;\FQ\LZF\CFB&#36896;&#20215;&#30740;&#31350;\SY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446;&#24535;\FQ\LZF\CFB&#36896;&#20215;&#30740;&#31350;\&#22823;&#19977;&#21021;&#2148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WINDOWS\Desktop\&#20849;&#20139;&#25991;&#20214;&#22841;\&#36797;&#30005;&#21021;&#35774;&#26032;&#23450;&#39069;\&#36797;&#30005;&#21021;&#35774;.XLS%20&#23450;&#39069;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36164;&#26009;\&#28784;&#22330;&#25237;&#26631;\&#24352;&#26149;\bmtb\FSZCF\ZCFB3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WINDOWS\Desktop\&#20849;&#20139;&#25991;&#20214;&#22841;\&#36797;&#30005;&#21021;&#35774;&#26032;&#23450;&#39069;\&#22303;&#243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9.192\&#21335;&#31038;&#30005;&#32593;&#20391;&#20648;&#33021;&#39033;&#30446;\Users\HuangYinXi\Documents\WeChat%20Files\hhf15270698\FileStorage\File\2020-04\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G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5991;&#21326;&#21464;~1\&#33459;&#33391;&#35299;&#2604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5991;&#21326;&#21464;~1\&#39640;&#23500;&#30002;&#32447;&#24037;&#31243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"/>
      <sheetName val="SDH Dat"/>
      <sheetName val="Sp Data"/>
      <sheetName val="PDH Dat"/>
      <sheetName val="PL data"/>
      <sheetName val="data"/>
      <sheetName val="workshee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结构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建筑热力系统 (2)"/>
      <sheetName val="建筑燃料系统 (2)"/>
      <sheetName val="建筑供水系统"/>
      <sheetName val="建筑电气系统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主建筑物消防"/>
      <sheetName val="主建筑物消防 (2)"/>
      <sheetName val="主控制楼暖气"/>
      <sheetName val="主控制楼暖通(2)"/>
      <sheetName val="主控楼照明"/>
      <sheetName val="主控楼2"/>
      <sheetName val="500KV下放继电器室暖气"/>
      <sheetName val="500KV下放继电器室暖气(2)"/>
      <sheetName val="500继电下放保护室照明"/>
      <sheetName val="500继电下放保护室照明(2)"/>
      <sheetName val="220继电下放保护室照明"/>
      <sheetName val="220继电下放保护室照明(2)"/>
      <sheetName val="220KV下放继电器室暖气"/>
      <sheetName val="220KV下放继电器室暖气(2)"/>
      <sheetName val="66继电下放保护室及所用电室照明"/>
      <sheetName val="66继电下放保护室及所用电室照明(2)"/>
      <sheetName val="66KV下放继电器室暖气"/>
      <sheetName val="66KV下放继电器室暖气(2)"/>
      <sheetName val="深井泵房"/>
      <sheetName val="深井泵房(2)"/>
      <sheetName val="深井泵房设备安装"/>
      <sheetName val="深井泵房设备安装(2)"/>
      <sheetName val="深井泵房暖气"/>
      <sheetName val="深井泵房暖气(2)"/>
      <sheetName val="生活消防泵房照明 "/>
      <sheetName val="生活消防泵房照明 (2)"/>
      <sheetName val="生活消防水泵房设备安装"/>
      <sheetName val="生活消防水泵房设备安装 (2)"/>
      <sheetName val="生活消防泵房暖气"/>
      <sheetName val="生活消防泵房暖气(2)"/>
      <sheetName val="排水泵房照明"/>
      <sheetName val="排水泵房照明(2)"/>
      <sheetName val="排水泵房及污水处理设备安装"/>
      <sheetName val="排水泵房及污水处理(2)"/>
      <sheetName val="排水泵房暖通"/>
      <sheetName val="排水泵房暖通(2)"/>
      <sheetName val="雨淋阀间"/>
      <sheetName val="雨淋阀间 (2)"/>
      <sheetName val="变压器消防"/>
      <sheetName val="变压器消防 (2)"/>
      <sheetName val="Sheet2"/>
      <sheetName val="Sheet3"/>
      <sheetName val="de"/>
      <sheetName val="b3"/>
      <sheetName val="3p遗留"/>
      <sheetName val="b2"/>
      <sheetName val="500KV下放继电器䮤暆气"/>
      <sheetName val="G2TempSheet"/>
      <sheetName val="6BPRO"/>
      <sheetName val="30万表三"/>
      <sheetName val="万元指标1"/>
      <sheetName val="表三"/>
      <sheetName val="表六 "/>
      <sheetName val="预算构成"/>
      <sheetName val="热力系统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土建B2 (对比)"/>
      <sheetName val="土建B2"/>
      <sheetName val="本体钢结构"/>
      <sheetName val="单控混凝土"/>
      <sheetName val="锅炉基础"/>
      <sheetName val="锅炉附属设备基础"/>
      <sheetName val="汽轮发电机基础"/>
      <sheetName val="汽机附属设备基础"/>
      <sheetName val="本体消防"/>
      <sheetName val="除尘器支架"/>
      <sheetName val="除尘配电间"/>
      <sheetName val="引风机室"/>
      <sheetName val="烟道及支架"/>
      <sheetName val="烟囱"/>
      <sheetName val="卸煤沟"/>
      <sheetName val="挡煤墙"/>
      <sheetName val="煤场尾部小间"/>
      <sheetName val="C-1输煤地道"/>
      <sheetName val="C-2输煤地道"/>
      <sheetName val="C-3输煤栈桥"/>
      <sheetName val="C-4输煤栈桥"/>
      <sheetName val="C-5输煤栈桥"/>
      <sheetName val="采光室"/>
      <sheetName val="拉紧小间1"/>
      <sheetName val="拉紧小间2"/>
      <sheetName val="J-1地下转运站"/>
      <sheetName val="J-2半地下转运站"/>
      <sheetName val="J-3转运站"/>
      <sheetName val="碎煤机室"/>
      <sheetName val="输煤配电间"/>
      <sheetName val="输煤冲洗水泵房"/>
      <sheetName val="输煤冲洗蓄水池"/>
      <sheetName val="输煤冲洗沉淀池厂房"/>
      <sheetName val="煤场雨水沉淀池"/>
      <sheetName val="油管路支架"/>
      <sheetName val="输煤消防"/>
      <sheetName val="灰浆泵房"/>
      <sheetName val="泵坑"/>
      <sheetName val="灰浆池"/>
      <sheetName val="渣浆池"/>
      <sheetName val="石子煤斗坑"/>
      <sheetName val="除灰水泵房"/>
      <sheetName val="溢流水池"/>
      <sheetName val="除灰配电间"/>
      <sheetName val="厂内除灰管沟及支墩"/>
      <sheetName val="灰库"/>
      <sheetName val="除灰空压机室"/>
      <sheetName val="除灰管路支架"/>
      <sheetName val="运灰汽车库"/>
      <sheetName val="脱水仓基础及封闭间"/>
      <sheetName val="灰水回收泵房"/>
      <sheetName val="吸水前池"/>
      <sheetName val="灰水回收阀门井"/>
      <sheetName val="灰水回收管路"/>
      <sheetName val="化学水处理室"/>
      <sheetName val="循环水加药间"/>
      <sheetName val="循环水泵房"/>
      <sheetName val="双曲线冷却塔（4500平方米）"/>
      <sheetName val="冷却塔配电间"/>
      <sheetName val="挡风板仓库"/>
      <sheetName val="循环水沟"/>
      <sheetName val="循环水管路建筑"/>
      <sheetName val="阀门井"/>
      <sheetName val="各类井"/>
      <sheetName val=" 补给水管路建筑"/>
      <sheetName val="A排外构筑物"/>
      <sheetName val="220KV屋内配电装置"/>
      <sheetName val="原220屋外配电装置"/>
      <sheetName val="厂区独立避雷针"/>
      <sheetName val="变压器消防"/>
      <sheetName val="空压机室"/>
      <sheetName val="制氢站"/>
      <sheetName val="贮罐间"/>
      <sheetName val="柴油机房"/>
      <sheetName val="机组排水池"/>
      <sheetName val="汽机事故油坑"/>
      <sheetName val="锅炉排污降温池"/>
      <sheetName val="变压器事故油池"/>
      <sheetName val="生产办公楼"/>
      <sheetName val="警卫传达室"/>
      <sheetName val="生活消防水泵房"/>
      <sheetName val="消防蓄水池建筑"/>
      <sheetName val="排水泵房"/>
      <sheetName val="汽车库"/>
      <sheetName val="夜班宿舍"/>
      <sheetName val="浴室"/>
      <sheetName val="厂区平整"/>
      <sheetName val="厂区道路"/>
      <sheetName val="围墙"/>
      <sheetName val="厂区沟管道"/>
      <sheetName val="室外上下水"/>
      <sheetName val="绿化"/>
      <sheetName val="泵送混凝土"/>
      <sheetName val="泵送混凝土基数"/>
      <sheetName val="施工降水"/>
      <sheetName val="施工降水 (3)"/>
      <sheetName val="铁路"/>
      <sheetName val="厂内外临时工程"/>
      <sheetName val="厂外排水沟"/>
      <sheetName val="三材价差(初设)"/>
      <sheetName val="三材价差 (初设计算)"/>
      <sheetName val="材差(东电19号文初设计算)"/>
      <sheetName val="材差(东电19号文初设计算) (2)"/>
      <sheetName val="材差(规划院9号文初设计算)"/>
      <sheetName val="三材价差(可研)"/>
      <sheetName val="费率(热力系统）"/>
      <sheetName val="费率(热力系统） (2)"/>
      <sheetName val="费率(其他系统）"/>
      <sheetName val="费率(其他系统） (2)"/>
      <sheetName val="定额"/>
      <sheetName val="GIS方案屋内GIS"/>
      <sheetName val="GIS方案构架"/>
      <sheetName val="地基处理"/>
      <sheetName val="烟囱1"/>
      <sheetName val="烟囱2"/>
      <sheetName val="施工降水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总估算表"/>
      <sheetName val="表二"/>
      <sheetName val="表三甲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#REF!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辽电初设.XLS 定额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ZGSB1"/>
      <sheetName val="FYB2"/>
      <sheetName val="FYB3"/>
      <sheetName val="JAJS(1)"/>
      <sheetName val="PDZJ"/>
      <sheetName val="JCLX(1)"/>
      <sheetName val="tzfx"/>
      <sheetName val="主厂房本体"/>
      <sheetName val="锅炉基础"/>
      <sheetName val="主要辅机基础"/>
      <sheetName val="汽机基础"/>
      <sheetName val="除尘器建筑"/>
      <sheetName val="除尘器配电间"/>
      <sheetName val="引风机室"/>
      <sheetName val="烟道支架"/>
      <sheetName val="烟囱"/>
      <sheetName val="泵送混凝土"/>
      <sheetName val="ZCFB1"/>
      <sheetName val="ZCFB2"/>
      <sheetName val="JAJS(2)"/>
      <sheetName val="上下水"/>
      <sheetName val="采通除"/>
      <sheetName val="消防"/>
      <sheetName val="照明"/>
      <sheetName val="土建取费"/>
      <sheetName val="安装取费"/>
      <sheetName val="建筑定额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土建B2(与送审概算对比)"/>
      <sheetName val="土建B2(与可研对比)"/>
      <sheetName val="土建B2"/>
      <sheetName val="本体钢结构"/>
      <sheetName val="单控混凝土"/>
      <sheetName val="锅炉基础"/>
      <sheetName val="锅炉附属设备基础"/>
      <sheetName val="汽轮发电机基础"/>
      <sheetName val="汽机附属设备基础"/>
      <sheetName val="除尘器支架"/>
      <sheetName val="除尘配电间"/>
      <sheetName val="引风机室"/>
      <sheetName val="烟道及支架"/>
      <sheetName val="烟囱"/>
      <sheetName val="卸煤沟"/>
      <sheetName val="挡煤墙"/>
      <sheetName val="煤场尾部小间"/>
      <sheetName val="C-1输煤地道"/>
      <sheetName val="C-2输煤地道"/>
      <sheetName val="C-3输煤栈桥"/>
      <sheetName val="C-4输煤栈桥"/>
      <sheetName val="C-5输煤栈桥"/>
      <sheetName val="采光室"/>
      <sheetName val="拉紧小间1"/>
      <sheetName val="拉紧小间2"/>
      <sheetName val="J-1地下转运站"/>
      <sheetName val="J-2半地下转运站"/>
      <sheetName val="J-3转运站"/>
      <sheetName val="碎煤机室"/>
      <sheetName val="输煤配电间"/>
      <sheetName val="输煤冲洗水泵房"/>
      <sheetName val="输煤冲洗蓄水池"/>
      <sheetName val="输煤冲洗沉淀池厂房"/>
      <sheetName val="煤场雨水沉淀池"/>
      <sheetName val="油管路支架"/>
      <sheetName val="灰浆泵房"/>
      <sheetName val="泵坑"/>
      <sheetName val="灰浆池"/>
      <sheetName val="渣浆池"/>
      <sheetName val="石子煤斗坑"/>
      <sheetName val="除灰水泵房"/>
      <sheetName val="溢流水池"/>
      <sheetName val="除灰配电间"/>
      <sheetName val="厂内除灰管沟及支墩"/>
      <sheetName val="灰库"/>
      <sheetName val="除灰空压机室"/>
      <sheetName val="除灰管路支架"/>
      <sheetName val="运灰汽车库"/>
      <sheetName val="脱水仓基础及封闭间"/>
      <sheetName val="灰水回收泵房"/>
      <sheetName val="吸水前池"/>
      <sheetName val="灰水回收阀门井"/>
      <sheetName val="灰水回收管路"/>
      <sheetName val="化学水处理室"/>
      <sheetName val="循环水加药间"/>
      <sheetName val="循环水泵房"/>
      <sheetName val="双曲线冷却塔（4500平方米）"/>
      <sheetName val="冷却塔配电间"/>
      <sheetName val="挡风板仓库"/>
      <sheetName val="循环水沟"/>
      <sheetName val="循环水管路建筑"/>
      <sheetName val="阀门井"/>
      <sheetName val="各类井"/>
      <sheetName val=" 补给水管路建筑"/>
      <sheetName val="A排外构筑物"/>
      <sheetName val="220KV屋内配电装置"/>
      <sheetName val="原220屋外配电装置"/>
      <sheetName val="厂区独立避雷针"/>
      <sheetName val="空压机室"/>
      <sheetName val="制氢站"/>
      <sheetName val="贮罐间"/>
      <sheetName val="柴油机房"/>
      <sheetName val="汽机事故油坑"/>
      <sheetName val="锅炉排污降温池"/>
      <sheetName val="变压器事故油池"/>
      <sheetName val="生产办公楼"/>
      <sheetName val="汽车库"/>
      <sheetName val="警卫传达室"/>
      <sheetName val="排水泵房"/>
      <sheetName val="机组排水池"/>
      <sheetName val="绿化"/>
      <sheetName val="生活消防水泵房"/>
      <sheetName val="消防蓄水池建筑"/>
      <sheetName val="本体消防"/>
      <sheetName val="输煤消防"/>
      <sheetName val="变压器消防"/>
      <sheetName val="厂区平整"/>
      <sheetName val="厂区道路"/>
      <sheetName val="围墙"/>
      <sheetName val="厂区沟管道"/>
      <sheetName val="室外上下水"/>
      <sheetName val="泵送混凝土"/>
      <sheetName val="泵送混凝土基数"/>
      <sheetName val="施工降水"/>
      <sheetName val="施工降水 (2)"/>
      <sheetName val="夜班宿舍"/>
      <sheetName val="浴室"/>
      <sheetName val="铁路"/>
      <sheetName val="厂内外临时工程"/>
      <sheetName val="厂外排水沟"/>
      <sheetName val="材差(东电19号文初设计算)"/>
      <sheetName val="材差(东电19号文初设计算) (2)"/>
      <sheetName val="材差(东电19号文初设计算) (分劈成品)"/>
      <sheetName val="材差(东电19号文初设计算) (概算成品)"/>
      <sheetName val="烟囱 (2)"/>
      <sheetName val="费率(热力系统）"/>
      <sheetName val="费率(其他系统）"/>
      <sheetName val="定额"/>
      <sheetName val="二次倒运"/>
      <sheetName val="拆除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事业发展"/>
      <sheetName val="一般预算收入"/>
      <sheetName val="G.1R-Shou COP Gf"/>
      <sheetName val="总人口"/>
      <sheetName val="SW-TEO"/>
      <sheetName val="架线附表"/>
      <sheetName val="杆塔附表"/>
      <sheetName val="附件附表"/>
      <sheetName val="基础附表"/>
      <sheetName val="基础材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eqpmad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GDP"/>
      <sheetName val="总人口"/>
      <sheetName val="Financ. Overview"/>
      <sheetName val="中小学生"/>
      <sheetName val="POWER ASSUMP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三甲0"/>
      <sheetName val="表三甲"/>
      <sheetName val="架线附表"/>
      <sheetName val="杆塔附表"/>
      <sheetName val="附件附表"/>
      <sheetName val="基础附表"/>
      <sheetName val="基础材料"/>
      <sheetName val="设备预算表"/>
      <sheetName val="Open"/>
      <sheetName val="Toolbox"/>
      <sheetName val="基础汇总表"/>
      <sheetName val="合计"/>
      <sheetName val="人员"/>
      <sheetName val="审核预、结算的数据（带编号）"/>
      <sheetName val="项目分类"/>
      <sheetName val="110KV"/>
      <sheetName val="单位工程报价"/>
      <sheetName val="用户工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扉页"/>
      <sheetName val="编制依据"/>
      <sheetName val="技术指标"/>
      <sheetName val="总表"/>
      <sheetName val="汇总表"/>
      <sheetName val="辅助设施"/>
      <sheetName val="其它费用"/>
      <sheetName val="价差补贴"/>
      <sheetName val="工地运输"/>
      <sheetName val="运输重量"/>
      <sheetName val="工程量"/>
      <sheetName val="土石方工程 "/>
      <sheetName val="土石方附表"/>
      <sheetName val="基础工程"/>
      <sheetName val="基础材料"/>
      <sheetName val="基础附表"/>
      <sheetName val="杆塔工程"/>
      <sheetName val="杆塔分类一览"/>
      <sheetName val="杆塔附表"/>
      <sheetName val=" 架线工程"/>
      <sheetName val="架线附表"/>
      <sheetName val="附件安装"/>
      <sheetName val="附件附表"/>
      <sheetName val="表三甲"/>
      <sheetName val="Main"/>
      <sheetName val="混凝土杆材料"/>
      <sheetName val="_湖镇所新增圩镇线F22 桥头#2配变解决圩镇线F22 桥头配"/>
      <sheetName val="人员"/>
      <sheetName val="审核预、结算的数据（带编号）"/>
      <sheetName val="一般预算收入"/>
      <sheetName val="工商税收"/>
      <sheetName val="公检法司编制"/>
      <sheetName val="行政编制"/>
      <sheetName val="C01-1"/>
      <sheetName val="工程信息"/>
      <sheetName val="铁塔材料明细"/>
      <sheetName val="单位工程2"/>
      <sheetName val="土石方计算(2)"/>
      <sheetName val="明细表"/>
      <sheetName val="线路概况"/>
      <sheetName val="审核汇总表"/>
      <sheetName val="110KV"/>
      <sheetName val="工程概况"/>
      <sheetName val="材料价格库"/>
      <sheetName val="总封面(章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基础汇总表"/>
      <sheetName val="基础材料一览表"/>
      <sheetName val="#REF"/>
      <sheetName val="#REF!"/>
      <sheetName val="架线附表"/>
      <sheetName val="杆塔附表"/>
      <sheetName val="附件附表"/>
      <sheetName val="基础附表"/>
      <sheetName val="基础材料"/>
      <sheetName val="表三甲"/>
      <sheetName val="费率表"/>
      <sheetName val="混凝土杆材料"/>
      <sheetName val="四月份月报"/>
      <sheetName val="基础编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pane ySplit="3" topLeftCell="A4" activePane="bottomLeft" state="frozen"/>
      <selection pane="bottomLeft" activeCell="A2" sqref="A2:A3"/>
    </sheetView>
  </sheetViews>
  <sheetFormatPr defaultColWidth="9.00390625" defaultRowHeight="14.25"/>
  <cols>
    <col min="2" max="2" width="30.75390625" style="0" customWidth="1"/>
    <col min="3" max="3" width="17.00390625" style="0" customWidth="1"/>
    <col min="4" max="4" width="53.00390625" style="0" customWidth="1"/>
    <col min="5" max="5" width="12.625" style="0" bestFit="1" customWidth="1"/>
    <col min="6" max="6" width="12.75390625" style="0" bestFit="1" customWidth="1"/>
  </cols>
  <sheetData>
    <row r="1" spans="1:3" ht="15">
      <c r="A1" s="328" t="s">
        <v>0</v>
      </c>
      <c r="B1" s="328"/>
      <c r="C1" s="328"/>
    </row>
    <row r="2" spans="1:4" ht="15">
      <c r="A2" s="329" t="s">
        <v>1</v>
      </c>
      <c r="B2" s="329" t="s">
        <v>2</v>
      </c>
      <c r="C2" s="329" t="s">
        <v>3</v>
      </c>
      <c r="D2" s="329" t="s">
        <v>4</v>
      </c>
    </row>
    <row r="3" spans="1:4" ht="15">
      <c r="A3" s="329"/>
      <c r="B3" s="329"/>
      <c r="C3" s="329"/>
      <c r="D3" s="329"/>
    </row>
    <row r="4" spans="1:4" ht="15">
      <c r="A4" s="329">
        <v>1</v>
      </c>
      <c r="B4" s="329" t="s">
        <v>5</v>
      </c>
      <c r="C4" s="330"/>
      <c r="D4" s="331"/>
    </row>
    <row r="5" spans="1:4" ht="15">
      <c r="A5" s="329">
        <v>2</v>
      </c>
      <c r="B5" s="329" t="s">
        <v>6</v>
      </c>
      <c r="C5" s="332"/>
      <c r="D5" s="330"/>
    </row>
    <row r="6" spans="1:4" ht="15">
      <c r="A6" s="329">
        <v>3</v>
      </c>
      <c r="B6" s="329" t="s">
        <v>7</v>
      </c>
      <c r="C6" s="332"/>
      <c r="D6" s="330"/>
    </row>
    <row r="7" spans="1:4" ht="15">
      <c r="A7" s="329">
        <v>4</v>
      </c>
      <c r="B7" s="329" t="s">
        <v>8</v>
      </c>
      <c r="C7" s="332"/>
      <c r="D7" s="330"/>
    </row>
    <row r="8" spans="1:4" ht="15">
      <c r="A8" s="329">
        <v>5</v>
      </c>
      <c r="B8" s="329" t="s">
        <v>9</v>
      </c>
      <c r="C8" s="330"/>
      <c r="D8" s="330"/>
    </row>
    <row r="9" spans="1:4" ht="15">
      <c r="A9" s="329">
        <v>6</v>
      </c>
      <c r="B9" s="329" t="s">
        <v>10</v>
      </c>
      <c r="C9" s="330"/>
      <c r="D9" s="330"/>
    </row>
    <row r="10" spans="1:4" ht="15">
      <c r="A10" s="329">
        <v>7</v>
      </c>
      <c r="B10" s="329" t="s">
        <v>11</v>
      </c>
      <c r="C10" s="330"/>
      <c r="D10" s="330"/>
    </row>
    <row r="11" spans="1:4" ht="15">
      <c r="A11" s="329">
        <v>8</v>
      </c>
      <c r="B11" s="329" t="s">
        <v>12</v>
      </c>
      <c r="C11" s="330"/>
      <c r="D11" s="330"/>
    </row>
    <row r="12" spans="1:4" ht="15">
      <c r="A12" s="329"/>
      <c r="B12" s="333"/>
      <c r="C12" s="334"/>
      <c r="D12" s="334"/>
    </row>
    <row r="13" spans="1:4" ht="15">
      <c r="A13" s="335" t="s">
        <v>13</v>
      </c>
      <c r="B13" s="335"/>
      <c r="C13" s="336">
        <f>SUM(C4:C12)</f>
        <v>0</v>
      </c>
      <c r="D13" s="336"/>
    </row>
    <row r="15" spans="1:2" ht="15">
      <c r="A15" t="s">
        <v>14</v>
      </c>
      <c r="B15" t="s">
        <v>15</v>
      </c>
    </row>
  </sheetData>
  <sheetProtection/>
  <mergeCells count="6">
    <mergeCell ref="A1:C1"/>
    <mergeCell ref="A13:B1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5"/>
  <sheetViews>
    <sheetView zoomScaleSheetLayoutView="100" workbookViewId="0" topLeftCell="A1">
      <selection activeCell="I19" sqref="I19"/>
    </sheetView>
  </sheetViews>
  <sheetFormatPr defaultColWidth="8.125" defaultRowHeight="14.25"/>
  <cols>
    <col min="1" max="1" width="5.125" style="4" customWidth="1"/>
    <col min="2" max="2" width="36.50390625" style="4" customWidth="1"/>
    <col min="3" max="3" width="5.25390625" style="5" customWidth="1"/>
    <col min="4" max="4" width="7.75390625" style="4" customWidth="1"/>
    <col min="5" max="5" width="7.00390625" style="6" customWidth="1"/>
    <col min="6" max="6" width="8.50390625" style="6" customWidth="1"/>
    <col min="7" max="7" width="7.125" style="4" customWidth="1"/>
    <col min="8" max="16384" width="8.125" style="4" customWidth="1"/>
  </cols>
  <sheetData>
    <row r="1" spans="1:37" s="1" customFormat="1" ht="21.75" customHeight="1">
      <c r="A1" s="7" t="s">
        <v>1</v>
      </c>
      <c r="B1" s="8" t="s">
        <v>1083</v>
      </c>
      <c r="C1" s="8" t="s">
        <v>17</v>
      </c>
      <c r="D1" s="8" t="s">
        <v>18</v>
      </c>
      <c r="E1" s="9" t="s">
        <v>19</v>
      </c>
      <c r="F1" s="9" t="s">
        <v>1084</v>
      </c>
      <c r="G1" s="10" t="s">
        <v>4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s="2" customFormat="1" ht="15.75" customHeight="1">
      <c r="A2" s="12" t="s">
        <v>813</v>
      </c>
      <c r="B2" s="13" t="s">
        <v>1085</v>
      </c>
      <c r="C2" s="14"/>
      <c r="D2" s="15"/>
      <c r="E2" s="16"/>
      <c r="F2" s="16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7" s="3" customFormat="1" ht="15.75" customHeight="1">
      <c r="A3" s="19">
        <v>1</v>
      </c>
      <c r="B3" s="20" t="s">
        <v>1086</v>
      </c>
      <c r="C3" s="21" t="s">
        <v>225</v>
      </c>
      <c r="D3" s="21">
        <v>1</v>
      </c>
      <c r="E3" s="22"/>
      <c r="F3" s="22"/>
      <c r="G3" s="23"/>
    </row>
    <row r="4" spans="1:7" s="3" customFormat="1" ht="15.75" customHeight="1">
      <c r="A4" s="19">
        <v>2</v>
      </c>
      <c r="B4" s="20" t="s">
        <v>1087</v>
      </c>
      <c r="C4" s="21" t="s">
        <v>225</v>
      </c>
      <c r="D4" s="21">
        <v>1</v>
      </c>
      <c r="E4" s="22"/>
      <c r="F4" s="22"/>
      <c r="G4" s="23"/>
    </row>
    <row r="5" spans="1:7" s="3" customFormat="1" ht="15.75" customHeight="1">
      <c r="A5" s="19">
        <v>3</v>
      </c>
      <c r="B5" s="20" t="s">
        <v>1088</v>
      </c>
      <c r="C5" s="21" t="s">
        <v>225</v>
      </c>
      <c r="D5" s="21">
        <v>1</v>
      </c>
      <c r="E5" s="22"/>
      <c r="F5" s="22"/>
      <c r="G5" s="23"/>
    </row>
    <row r="6" spans="1:7" s="3" customFormat="1" ht="15.75" customHeight="1">
      <c r="A6" s="19">
        <v>4</v>
      </c>
      <c r="B6" s="20" t="s">
        <v>1089</v>
      </c>
      <c r="C6" s="21" t="s">
        <v>225</v>
      </c>
      <c r="D6" s="21">
        <v>1</v>
      </c>
      <c r="E6" s="22"/>
      <c r="F6" s="22"/>
      <c r="G6" s="23"/>
    </row>
    <row r="7" spans="1:7" s="3" customFormat="1" ht="15.75" customHeight="1">
      <c r="A7" s="19">
        <v>5</v>
      </c>
      <c r="B7" s="20" t="s">
        <v>1090</v>
      </c>
      <c r="C7" s="21" t="s">
        <v>225</v>
      </c>
      <c r="D7" s="21">
        <v>1</v>
      </c>
      <c r="E7" s="22"/>
      <c r="F7" s="22"/>
      <c r="G7" s="23"/>
    </row>
    <row r="8" spans="1:7" s="3" customFormat="1" ht="15.75" customHeight="1">
      <c r="A8" s="19">
        <v>6</v>
      </c>
      <c r="B8" s="20" t="s">
        <v>1091</v>
      </c>
      <c r="C8" s="21" t="s">
        <v>225</v>
      </c>
      <c r="D8" s="21">
        <v>1</v>
      </c>
      <c r="E8" s="22"/>
      <c r="F8" s="22"/>
      <c r="G8" s="23"/>
    </row>
    <row r="9" spans="1:7" s="3" customFormat="1" ht="15.75" customHeight="1">
      <c r="A9" s="19">
        <v>7</v>
      </c>
      <c r="B9" s="20" t="s">
        <v>1092</v>
      </c>
      <c r="C9" s="21" t="s">
        <v>225</v>
      </c>
      <c r="D9" s="21">
        <v>1</v>
      </c>
      <c r="E9" s="22"/>
      <c r="F9" s="22"/>
      <c r="G9" s="23"/>
    </row>
    <row r="10" spans="1:7" s="3" customFormat="1" ht="15.75" customHeight="1">
      <c r="A10" s="19">
        <v>8</v>
      </c>
      <c r="B10" s="20" t="s">
        <v>1093</v>
      </c>
      <c r="C10" s="21" t="s">
        <v>225</v>
      </c>
      <c r="D10" s="21">
        <v>1</v>
      </c>
      <c r="E10" s="22"/>
      <c r="F10" s="22"/>
      <c r="G10" s="23"/>
    </row>
    <row r="11" spans="1:7" s="3" customFormat="1" ht="15.75" customHeight="1">
      <c r="A11" s="19">
        <v>9</v>
      </c>
      <c r="B11" s="20" t="s">
        <v>1094</v>
      </c>
      <c r="C11" s="21" t="s">
        <v>225</v>
      </c>
      <c r="D11" s="21">
        <v>1</v>
      </c>
      <c r="E11" s="22"/>
      <c r="F11" s="22"/>
      <c r="G11" s="23"/>
    </row>
    <row r="12" spans="1:7" s="3" customFormat="1" ht="15.75" customHeight="1">
      <c r="A12" s="19">
        <v>10</v>
      </c>
      <c r="B12" s="20" t="s">
        <v>1095</v>
      </c>
      <c r="C12" s="21" t="s">
        <v>225</v>
      </c>
      <c r="D12" s="21">
        <v>1</v>
      </c>
      <c r="E12" s="22"/>
      <c r="F12" s="22"/>
      <c r="G12" s="23"/>
    </row>
    <row r="13" spans="1:7" s="3" customFormat="1" ht="15.75" customHeight="1">
      <c r="A13" s="19">
        <v>11</v>
      </c>
      <c r="B13" s="20" t="s">
        <v>1096</v>
      </c>
      <c r="C13" s="21" t="s">
        <v>225</v>
      </c>
      <c r="D13" s="21">
        <v>1</v>
      </c>
      <c r="E13" s="22"/>
      <c r="F13" s="22"/>
      <c r="G13" s="23"/>
    </row>
    <row r="14" spans="1:7" s="3" customFormat="1" ht="15.75" customHeight="1">
      <c r="A14" s="19">
        <v>12</v>
      </c>
      <c r="B14" s="20" t="s">
        <v>1097</v>
      </c>
      <c r="C14" s="21" t="s">
        <v>225</v>
      </c>
      <c r="D14" s="21">
        <v>1</v>
      </c>
      <c r="E14" s="22"/>
      <c r="F14" s="22"/>
      <c r="G14" s="23"/>
    </row>
    <row r="15" spans="1:7" s="3" customFormat="1" ht="15.75" customHeight="1">
      <c r="A15" s="19">
        <v>13</v>
      </c>
      <c r="B15" s="20" t="s">
        <v>1098</v>
      </c>
      <c r="C15" s="21" t="s">
        <v>225</v>
      </c>
      <c r="D15" s="21">
        <v>1</v>
      </c>
      <c r="E15" s="22"/>
      <c r="F15" s="22"/>
      <c r="G15" s="23"/>
    </row>
    <row r="16" spans="1:7" s="3" customFormat="1" ht="15.75" customHeight="1">
      <c r="A16" s="19">
        <v>14</v>
      </c>
      <c r="B16" s="20" t="s">
        <v>1099</v>
      </c>
      <c r="C16" s="21" t="s">
        <v>225</v>
      </c>
      <c r="D16" s="21">
        <v>1</v>
      </c>
      <c r="E16" s="22"/>
      <c r="F16" s="22"/>
      <c r="G16" s="23"/>
    </row>
    <row r="17" spans="1:37" s="2" customFormat="1" ht="15.75" customHeight="1">
      <c r="A17" s="12" t="s">
        <v>944</v>
      </c>
      <c r="B17" s="13" t="s">
        <v>1100</v>
      </c>
      <c r="C17" s="14"/>
      <c r="D17" s="15"/>
      <c r="E17" s="16"/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1" customFormat="1" ht="15.75" customHeight="1">
      <c r="A18" s="24">
        <v>1</v>
      </c>
      <c r="B18" s="25" t="s">
        <v>1101</v>
      </c>
      <c r="C18" s="26" t="s">
        <v>225</v>
      </c>
      <c r="D18" s="27">
        <v>1</v>
      </c>
      <c r="E18" s="28"/>
      <c r="F18" s="28"/>
      <c r="G18" s="29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s="1" customFormat="1" ht="15.75" customHeight="1">
      <c r="A19" s="24">
        <v>2</v>
      </c>
      <c r="B19" s="25" t="s">
        <v>1102</v>
      </c>
      <c r="C19" s="26" t="s">
        <v>225</v>
      </c>
      <c r="D19" s="27">
        <v>1</v>
      </c>
      <c r="E19" s="28"/>
      <c r="F19" s="28"/>
      <c r="G19" s="2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s="1" customFormat="1" ht="15.75" customHeight="1">
      <c r="A20" s="24">
        <v>3</v>
      </c>
      <c r="B20" s="25" t="s">
        <v>1103</v>
      </c>
      <c r="C20" s="26" t="s">
        <v>225</v>
      </c>
      <c r="D20" s="27">
        <v>1</v>
      </c>
      <c r="E20" s="28"/>
      <c r="F20" s="28"/>
      <c r="G20" s="29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s="1" customFormat="1" ht="15.75" customHeight="1">
      <c r="A21" s="24">
        <v>4</v>
      </c>
      <c r="B21" s="25" t="s">
        <v>1104</v>
      </c>
      <c r="C21" s="26" t="s">
        <v>225</v>
      </c>
      <c r="D21" s="27">
        <v>1</v>
      </c>
      <c r="E21" s="28"/>
      <c r="F21" s="28"/>
      <c r="G21" s="2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s="1" customFormat="1" ht="15.75" customHeight="1">
      <c r="A22" s="24">
        <v>5</v>
      </c>
      <c r="B22" s="25" t="s">
        <v>1105</v>
      </c>
      <c r="C22" s="26" t="s">
        <v>225</v>
      </c>
      <c r="D22" s="27">
        <v>1</v>
      </c>
      <c r="E22" s="28"/>
      <c r="F22" s="28"/>
      <c r="G22" s="29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s="1" customFormat="1" ht="15.75" customHeight="1">
      <c r="A23" s="24">
        <v>6</v>
      </c>
      <c r="B23" s="25" t="s">
        <v>1106</v>
      </c>
      <c r="C23" s="26" t="s">
        <v>225</v>
      </c>
      <c r="D23" s="27">
        <v>1</v>
      </c>
      <c r="E23" s="28"/>
      <c r="F23" s="28"/>
      <c r="G23" s="2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s="1" customFormat="1" ht="31.5" customHeight="1">
      <c r="A24" s="24">
        <v>7</v>
      </c>
      <c r="B24" s="25" t="s">
        <v>1107</v>
      </c>
      <c r="C24" s="26" t="s">
        <v>225</v>
      </c>
      <c r="D24" s="27">
        <v>1</v>
      </c>
      <c r="E24" s="28"/>
      <c r="F24" s="28"/>
      <c r="G24" s="29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s="1" customFormat="1" ht="31.5" customHeight="1">
      <c r="A25" s="24">
        <v>8</v>
      </c>
      <c r="B25" s="25" t="s">
        <v>1108</v>
      </c>
      <c r="C25" s="26" t="s">
        <v>225</v>
      </c>
      <c r="D25" s="27">
        <v>1</v>
      </c>
      <c r="E25" s="28"/>
      <c r="F25" s="28"/>
      <c r="G25" s="29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9"/>
  <sheetViews>
    <sheetView view="pageBreakPreview" zoomScaleSheetLayoutView="100" workbookViewId="0" topLeftCell="A1">
      <selection activeCell="I14" sqref="I14"/>
    </sheetView>
  </sheetViews>
  <sheetFormatPr defaultColWidth="9.00390625" defaultRowHeight="14.25"/>
  <cols>
    <col min="1" max="1" width="5.125" style="292" customWidth="1"/>
    <col min="2" max="2" width="31.125" style="292" customWidth="1"/>
    <col min="3" max="3" width="8.375" style="292" customWidth="1"/>
    <col min="4" max="6" width="12.00390625" style="292" customWidth="1"/>
    <col min="7" max="7" width="28.875" style="292" customWidth="1"/>
    <col min="8" max="8" width="12.625" style="293" bestFit="1" customWidth="1"/>
    <col min="9" max="10" width="12.625" style="292" bestFit="1" customWidth="1"/>
    <col min="11" max="16384" width="9.00390625" style="292" customWidth="1"/>
  </cols>
  <sheetData>
    <row r="1" spans="1:7" ht="15">
      <c r="A1" s="294" t="s">
        <v>1</v>
      </c>
      <c r="B1" s="294" t="s">
        <v>16</v>
      </c>
      <c r="C1" s="294" t="s">
        <v>17</v>
      </c>
      <c r="D1" s="295" t="s">
        <v>18</v>
      </c>
      <c r="E1" s="295" t="s">
        <v>19</v>
      </c>
      <c r="F1" s="295" t="s">
        <v>20</v>
      </c>
      <c r="G1" s="294" t="s">
        <v>4</v>
      </c>
    </row>
    <row r="2" spans="1:7" ht="15">
      <c r="A2" s="296">
        <v>1</v>
      </c>
      <c r="B2" s="297" t="s">
        <v>21</v>
      </c>
      <c r="C2" s="296"/>
      <c r="D2" s="298"/>
      <c r="E2" s="299"/>
      <c r="F2" s="300"/>
      <c r="G2" s="301"/>
    </row>
    <row r="3" spans="1:7" ht="15">
      <c r="A3" s="296">
        <v>1.1</v>
      </c>
      <c r="B3" s="302" t="s">
        <v>22</v>
      </c>
      <c r="C3" s="303" t="s">
        <v>23</v>
      </c>
      <c r="D3" s="304">
        <v>72.26</v>
      </c>
      <c r="E3" s="299"/>
      <c r="F3" s="300"/>
      <c r="G3" s="301"/>
    </row>
    <row r="4" spans="1:8" ht="15">
      <c r="A4" s="296">
        <v>1.2</v>
      </c>
      <c r="B4" s="297" t="s">
        <v>24</v>
      </c>
      <c r="C4" s="296" t="s">
        <v>23</v>
      </c>
      <c r="D4" s="304">
        <f>295-D3</f>
        <v>222.74</v>
      </c>
      <c r="E4" s="299"/>
      <c r="F4" s="305">
        <f>D4*E4</f>
        <v>0</v>
      </c>
      <c r="G4" s="301" t="s">
        <v>25</v>
      </c>
      <c r="H4" s="306">
        <f>F4/D4</f>
        <v>0</v>
      </c>
    </row>
    <row r="5" spans="1:8" ht="15">
      <c r="A5" s="296">
        <v>1.3</v>
      </c>
      <c r="B5" s="297" t="s">
        <v>26</v>
      </c>
      <c r="C5" s="296" t="s">
        <v>27</v>
      </c>
      <c r="D5" s="298">
        <v>1</v>
      </c>
      <c r="E5" s="300"/>
      <c r="F5" s="305">
        <f>D5*E5</f>
        <v>0</v>
      </c>
      <c r="G5" s="301"/>
      <c r="H5" s="306">
        <f>F5/D5</f>
        <v>0</v>
      </c>
    </row>
    <row r="6" spans="1:8" ht="24">
      <c r="A6" s="296">
        <v>1.3</v>
      </c>
      <c r="B6" s="297" t="s">
        <v>28</v>
      </c>
      <c r="C6" s="296" t="s">
        <v>23</v>
      </c>
      <c r="D6" s="298">
        <v>100</v>
      </c>
      <c r="E6" s="299"/>
      <c r="F6" s="305">
        <f>D6*E6</f>
        <v>0</v>
      </c>
      <c r="G6" s="301"/>
      <c r="H6" s="306">
        <f>F6/D6</f>
        <v>0</v>
      </c>
    </row>
    <row r="7" spans="1:8" ht="15">
      <c r="A7" s="296">
        <v>1.4</v>
      </c>
      <c r="B7" s="297" t="s">
        <v>29</v>
      </c>
      <c r="C7" s="296" t="s">
        <v>23</v>
      </c>
      <c r="D7" s="298">
        <v>105</v>
      </c>
      <c r="E7" s="299"/>
      <c r="F7" s="305">
        <f>D7*E7</f>
        <v>0</v>
      </c>
      <c r="G7" s="301"/>
      <c r="H7" s="306">
        <f>F7/D7</f>
        <v>0</v>
      </c>
    </row>
    <row r="8" spans="1:8" ht="15">
      <c r="A8" s="296">
        <v>1.5</v>
      </c>
      <c r="B8" s="297" t="s">
        <v>30</v>
      </c>
      <c r="C8" s="296" t="s">
        <v>31</v>
      </c>
      <c r="D8" s="298">
        <f>2*6.5*1.8</f>
        <v>23.400000000000002</v>
      </c>
      <c r="E8" s="299"/>
      <c r="F8" s="305">
        <f>D8*E8</f>
        <v>0</v>
      </c>
      <c r="G8" s="301" t="s">
        <v>32</v>
      </c>
      <c r="H8" s="306">
        <f>F8/D8</f>
        <v>0</v>
      </c>
    </row>
    <row r="9" spans="1:8" ht="15">
      <c r="A9" s="296">
        <v>1.6</v>
      </c>
      <c r="B9" s="297" t="s">
        <v>33</v>
      </c>
      <c r="C9" s="296" t="s">
        <v>23</v>
      </c>
      <c r="D9" s="298">
        <v>165</v>
      </c>
      <c r="E9" s="299"/>
      <c r="F9" s="305"/>
      <c r="G9" s="301"/>
      <c r="H9" s="306"/>
    </row>
    <row r="10" spans="1:8" ht="15">
      <c r="A10" s="296">
        <v>1.7</v>
      </c>
      <c r="B10" s="297" t="s">
        <v>34</v>
      </c>
      <c r="C10" s="296" t="s">
        <v>23</v>
      </c>
      <c r="D10" s="298">
        <v>25</v>
      </c>
      <c r="E10" s="299"/>
      <c r="F10" s="305"/>
      <c r="G10" s="301"/>
      <c r="H10" s="306"/>
    </row>
    <row r="11" spans="1:8" ht="15">
      <c r="A11" s="296">
        <v>2</v>
      </c>
      <c r="B11" s="297" t="s">
        <v>35</v>
      </c>
      <c r="C11" s="296"/>
      <c r="D11" s="298"/>
      <c r="E11" s="299"/>
      <c r="F11" s="300"/>
      <c r="G11" s="301"/>
      <c r="H11" s="306"/>
    </row>
    <row r="12" spans="1:8" ht="15">
      <c r="A12" s="307">
        <v>2.1</v>
      </c>
      <c r="B12" s="302" t="s">
        <v>36</v>
      </c>
      <c r="C12" s="308"/>
      <c r="D12" s="309"/>
      <c r="E12" s="310"/>
      <c r="F12" s="311"/>
      <c r="G12" s="301"/>
      <c r="H12" s="306"/>
    </row>
    <row r="13" spans="1:8" ht="15">
      <c r="A13" s="307" t="s">
        <v>37</v>
      </c>
      <c r="B13" s="302" t="s">
        <v>38</v>
      </c>
      <c r="C13" s="296" t="s">
        <v>31</v>
      </c>
      <c r="D13" s="303">
        <v>730</v>
      </c>
      <c r="E13" s="296"/>
      <c r="F13" s="305">
        <f>D13*E13</f>
        <v>0</v>
      </c>
      <c r="G13" s="312"/>
      <c r="H13" s="306">
        <f>F13/D13</f>
        <v>0</v>
      </c>
    </row>
    <row r="14" spans="1:8" ht="15">
      <c r="A14" s="307" t="s">
        <v>39</v>
      </c>
      <c r="B14" s="302" t="s">
        <v>40</v>
      </c>
      <c r="C14" s="296" t="s">
        <v>31</v>
      </c>
      <c r="D14" s="303">
        <f>D13</f>
        <v>730</v>
      </c>
      <c r="E14" s="296"/>
      <c r="F14" s="305"/>
      <c r="G14" s="312"/>
      <c r="H14" s="306"/>
    </row>
    <row r="15" spans="1:8" ht="15">
      <c r="A15" s="307" t="s">
        <v>41</v>
      </c>
      <c r="B15" s="302" t="s">
        <v>42</v>
      </c>
      <c r="C15" s="296" t="s">
        <v>31</v>
      </c>
      <c r="D15" s="303">
        <f>D14</f>
        <v>730</v>
      </c>
      <c r="E15" s="296"/>
      <c r="F15" s="305"/>
      <c r="G15" s="312"/>
      <c r="H15" s="306"/>
    </row>
    <row r="16" spans="1:8" ht="15">
      <c r="A16" s="307" t="s">
        <v>43</v>
      </c>
      <c r="B16" s="302" t="s">
        <v>44</v>
      </c>
      <c r="C16" s="296" t="s">
        <v>31</v>
      </c>
      <c r="D16" s="303">
        <f>D15</f>
        <v>730</v>
      </c>
      <c r="E16" s="296"/>
      <c r="F16" s="305"/>
      <c r="G16" s="312"/>
      <c r="H16" s="306"/>
    </row>
    <row r="17" spans="1:8" ht="15">
      <c r="A17" s="307" t="s">
        <v>39</v>
      </c>
      <c r="B17" s="297" t="s">
        <v>45</v>
      </c>
      <c r="C17" s="296" t="s">
        <v>23</v>
      </c>
      <c r="D17" s="296">
        <v>380</v>
      </c>
      <c r="E17" s="296"/>
      <c r="F17" s="305">
        <f>D17*E17</f>
        <v>0</v>
      </c>
      <c r="G17" s="312" t="s">
        <v>46</v>
      </c>
      <c r="H17" s="306">
        <f>F17/D17</f>
        <v>0</v>
      </c>
    </row>
    <row r="18" spans="1:8" ht="15">
      <c r="A18" s="307">
        <v>2.2</v>
      </c>
      <c r="B18" s="297" t="s">
        <v>47</v>
      </c>
      <c r="C18" s="296"/>
      <c r="D18" s="296"/>
      <c r="E18" s="296"/>
      <c r="F18" s="313"/>
      <c r="G18" s="312"/>
      <c r="H18" s="306"/>
    </row>
    <row r="19" spans="1:8" ht="15">
      <c r="A19" s="307" t="s">
        <v>48</v>
      </c>
      <c r="B19" s="297" t="s">
        <v>49</v>
      </c>
      <c r="C19" s="296" t="s">
        <v>31</v>
      </c>
      <c r="D19" s="296">
        <v>2000</v>
      </c>
      <c r="E19" s="296"/>
      <c r="F19" s="313"/>
      <c r="G19" s="312"/>
      <c r="H19" s="306"/>
    </row>
    <row r="20" spans="1:8" ht="15">
      <c r="A20" s="307" t="s">
        <v>50</v>
      </c>
      <c r="B20" s="297" t="s">
        <v>51</v>
      </c>
      <c r="C20" s="296" t="s">
        <v>31</v>
      </c>
      <c r="D20" s="296">
        <v>2000</v>
      </c>
      <c r="E20" s="296"/>
      <c r="F20" s="313"/>
      <c r="G20" s="312"/>
      <c r="H20" s="306"/>
    </row>
    <row r="21" spans="1:8" ht="15">
      <c r="A21" s="307">
        <v>2.3</v>
      </c>
      <c r="B21" s="297" t="s">
        <v>52</v>
      </c>
      <c r="C21" s="296"/>
      <c r="D21" s="296"/>
      <c r="E21" s="296"/>
      <c r="F21" s="296"/>
      <c r="G21" s="312"/>
      <c r="H21" s="306"/>
    </row>
    <row r="22" spans="1:8" ht="15">
      <c r="A22" s="307" t="s">
        <v>53</v>
      </c>
      <c r="B22" s="297" t="s">
        <v>54</v>
      </c>
      <c r="C22" s="296" t="s">
        <v>31</v>
      </c>
      <c r="D22" s="296">
        <v>500</v>
      </c>
      <c r="E22" s="296"/>
      <c r="F22" s="305">
        <f>D22*E22</f>
        <v>0</v>
      </c>
      <c r="G22" s="312" t="s">
        <v>55</v>
      </c>
      <c r="H22" s="306">
        <f>F22/D22</f>
        <v>0</v>
      </c>
    </row>
    <row r="23" spans="1:8" ht="15">
      <c r="A23" s="307" t="s">
        <v>56</v>
      </c>
      <c r="B23" s="297" t="s">
        <v>57</v>
      </c>
      <c r="C23" s="296" t="s">
        <v>31</v>
      </c>
      <c r="D23" s="296">
        <f aca="true" t="shared" si="0" ref="D23:D29">D22</f>
        <v>500</v>
      </c>
      <c r="E23" s="296"/>
      <c r="F23" s="305">
        <f>D23*E23</f>
        <v>0</v>
      </c>
      <c r="G23" s="312"/>
      <c r="H23" s="306">
        <f>F23/D23</f>
        <v>0</v>
      </c>
    </row>
    <row r="24" spans="1:8" ht="15">
      <c r="A24" s="307" t="s">
        <v>58</v>
      </c>
      <c r="B24" s="297" t="s">
        <v>59</v>
      </c>
      <c r="C24" s="296" t="s">
        <v>31</v>
      </c>
      <c r="D24" s="296">
        <f t="shared" si="0"/>
        <v>500</v>
      </c>
      <c r="E24" s="296"/>
      <c r="F24" s="313"/>
      <c r="G24" s="312"/>
      <c r="H24" s="306"/>
    </row>
    <row r="25" spans="1:8" ht="15">
      <c r="A25" s="307" t="s">
        <v>60</v>
      </c>
      <c r="B25" s="297" t="s">
        <v>61</v>
      </c>
      <c r="C25" s="296" t="s">
        <v>31</v>
      </c>
      <c r="D25" s="296">
        <f t="shared" si="0"/>
        <v>500</v>
      </c>
      <c r="E25" s="296"/>
      <c r="F25" s="313"/>
      <c r="G25" s="312"/>
      <c r="H25" s="306"/>
    </row>
    <row r="26" spans="1:8" ht="24">
      <c r="A26" s="296">
        <v>3</v>
      </c>
      <c r="B26" s="302" t="s">
        <v>62</v>
      </c>
      <c r="C26" s="296"/>
      <c r="D26" s="296"/>
      <c r="E26" s="296"/>
      <c r="F26" s="296"/>
      <c r="G26" s="297" t="s">
        <v>63</v>
      </c>
      <c r="H26" s="306"/>
    </row>
    <row r="27" spans="1:8" ht="15">
      <c r="A27" s="314">
        <v>3.1</v>
      </c>
      <c r="B27" s="302" t="s">
        <v>38</v>
      </c>
      <c r="C27" s="303" t="s">
        <v>31</v>
      </c>
      <c r="D27" s="303">
        <v>4360</v>
      </c>
      <c r="E27" s="296"/>
      <c r="F27" s="315">
        <f aca="true" t="shared" si="1" ref="F27:F30">D27*E27</f>
        <v>0</v>
      </c>
      <c r="G27" s="316" t="s">
        <v>64</v>
      </c>
      <c r="H27" s="306">
        <f>F27/D27</f>
        <v>0</v>
      </c>
    </row>
    <row r="28" spans="1:8" ht="15">
      <c r="A28" s="314">
        <v>3.2</v>
      </c>
      <c r="B28" s="302" t="s">
        <v>40</v>
      </c>
      <c r="C28" s="303" t="s">
        <v>31</v>
      </c>
      <c r="D28" s="303">
        <f t="shared" si="0"/>
        <v>4360</v>
      </c>
      <c r="E28" s="296"/>
      <c r="F28" s="315">
        <f t="shared" si="1"/>
        <v>0</v>
      </c>
      <c r="G28" s="317"/>
      <c r="H28" s="306">
        <f>F28/D28</f>
        <v>0</v>
      </c>
    </row>
    <row r="29" spans="1:8" ht="15">
      <c r="A29" s="314">
        <v>3.3</v>
      </c>
      <c r="B29" s="302" t="s">
        <v>42</v>
      </c>
      <c r="C29" s="303" t="s">
        <v>31</v>
      </c>
      <c r="D29" s="303">
        <f t="shared" si="0"/>
        <v>4360</v>
      </c>
      <c r="E29" s="296"/>
      <c r="F29" s="315">
        <f t="shared" si="1"/>
        <v>0</v>
      </c>
      <c r="G29" s="317"/>
      <c r="H29" s="306">
        <f>F29/D29</f>
        <v>0</v>
      </c>
    </row>
    <row r="30" spans="1:7" ht="15">
      <c r="A30" s="314">
        <v>3.4</v>
      </c>
      <c r="B30" s="302" t="s">
        <v>44</v>
      </c>
      <c r="C30" s="303" t="s">
        <v>31</v>
      </c>
      <c r="D30" s="303">
        <v>5395</v>
      </c>
      <c r="E30" s="296"/>
      <c r="F30" s="315">
        <f t="shared" si="1"/>
        <v>0</v>
      </c>
      <c r="G30" s="317"/>
    </row>
    <row r="31" spans="1:7" ht="15">
      <c r="A31" s="314">
        <v>3.5</v>
      </c>
      <c r="B31" s="302" t="s">
        <v>65</v>
      </c>
      <c r="C31" s="303" t="s">
        <v>66</v>
      </c>
      <c r="D31" s="303">
        <v>410.2</v>
      </c>
      <c r="E31" s="296"/>
      <c r="F31" s="296"/>
      <c r="G31" s="317"/>
    </row>
    <row r="32" spans="1:7" ht="15">
      <c r="A32" s="314">
        <v>3.6</v>
      </c>
      <c r="B32" s="302" t="s">
        <v>67</v>
      </c>
      <c r="C32" s="303" t="s">
        <v>66</v>
      </c>
      <c r="D32" s="303">
        <v>5872.9</v>
      </c>
      <c r="E32" s="296"/>
      <c r="F32" s="296"/>
      <c r="G32" s="317"/>
    </row>
    <row r="33" spans="1:7" ht="15">
      <c r="A33" s="314">
        <v>3.7</v>
      </c>
      <c r="B33" s="302" t="s">
        <v>68</v>
      </c>
      <c r="C33" s="303" t="s">
        <v>23</v>
      </c>
      <c r="D33" s="303">
        <v>1600</v>
      </c>
      <c r="E33" s="296"/>
      <c r="F33" s="296"/>
      <c r="G33" s="317"/>
    </row>
    <row r="34" spans="1:7" ht="15">
      <c r="A34" s="314">
        <v>3.8</v>
      </c>
      <c r="B34" s="302" t="s">
        <v>69</v>
      </c>
      <c r="C34" s="303" t="s">
        <v>70</v>
      </c>
      <c r="D34" s="303">
        <v>12</v>
      </c>
      <c r="E34" s="296"/>
      <c r="F34" s="296"/>
      <c r="G34" s="317"/>
    </row>
    <row r="35" spans="1:7" ht="15">
      <c r="A35" s="314">
        <v>4</v>
      </c>
      <c r="B35" s="302" t="s">
        <v>71</v>
      </c>
      <c r="C35" s="303" t="s">
        <v>72</v>
      </c>
      <c r="D35" s="303">
        <v>24</v>
      </c>
      <c r="E35" s="296"/>
      <c r="F35" s="296"/>
      <c r="G35" s="317"/>
    </row>
    <row r="36" spans="1:7" ht="15">
      <c r="A36" s="314">
        <v>4.1000000000000005</v>
      </c>
      <c r="B36" s="302" t="s">
        <v>73</v>
      </c>
      <c r="C36" s="303" t="s">
        <v>66</v>
      </c>
      <c r="D36" s="303">
        <v>8080</v>
      </c>
      <c r="E36" s="296"/>
      <c r="F36" s="296"/>
      <c r="G36" s="317"/>
    </row>
    <row r="37" spans="1:7" ht="15">
      <c r="A37" s="314">
        <v>4.200000000000001</v>
      </c>
      <c r="B37" s="302" t="s">
        <v>74</v>
      </c>
      <c r="C37" s="303" t="s">
        <v>23</v>
      </c>
      <c r="D37" s="303">
        <v>24</v>
      </c>
      <c r="E37" s="296"/>
      <c r="F37" s="296"/>
      <c r="G37" s="318"/>
    </row>
    <row r="38" spans="1:7" ht="15">
      <c r="A38" s="296"/>
      <c r="B38" s="297"/>
      <c r="C38" s="296"/>
      <c r="D38" s="296"/>
      <c r="E38" s="296"/>
      <c r="F38" s="296"/>
      <c r="G38" s="319"/>
    </row>
    <row r="39" spans="1:7" ht="15">
      <c r="A39" s="296"/>
      <c r="B39" s="297"/>
      <c r="C39" s="296"/>
      <c r="D39" s="296"/>
      <c r="E39" s="296"/>
      <c r="F39" s="296"/>
      <c r="G39" s="319"/>
    </row>
    <row r="40" spans="1:7" ht="15">
      <c r="A40" s="296"/>
      <c r="B40" s="297"/>
      <c r="C40" s="296"/>
      <c r="D40" s="296"/>
      <c r="E40" s="296"/>
      <c r="F40" s="296"/>
      <c r="G40" s="296"/>
    </row>
    <row r="41" spans="1:7" ht="15">
      <c r="A41" s="296"/>
      <c r="B41" s="297"/>
      <c r="C41" s="296"/>
      <c r="D41" s="296"/>
      <c r="E41" s="296"/>
      <c r="F41" s="296"/>
      <c r="G41" s="296"/>
    </row>
    <row r="42" spans="1:7" ht="15">
      <c r="A42" s="296"/>
      <c r="B42" s="297"/>
      <c r="C42" s="296"/>
      <c r="D42" s="296"/>
      <c r="E42" s="296"/>
      <c r="F42" s="296"/>
      <c r="G42" s="296"/>
    </row>
    <row r="43" spans="1:7" ht="15">
      <c r="A43" s="296"/>
      <c r="B43" s="297"/>
      <c r="C43" s="296"/>
      <c r="D43" s="296"/>
      <c r="E43" s="296"/>
      <c r="F43" s="296"/>
      <c r="G43" s="296"/>
    </row>
    <row r="44" spans="1:7" ht="15">
      <c r="A44" s="296"/>
      <c r="B44" s="297"/>
      <c r="C44" s="296"/>
      <c r="D44" s="296"/>
      <c r="E44" s="296"/>
      <c r="F44" s="296"/>
      <c r="G44" s="296"/>
    </row>
    <row r="45" spans="1:7" ht="15">
      <c r="A45" s="296"/>
      <c r="B45" s="297"/>
      <c r="C45" s="296"/>
      <c r="D45" s="296"/>
      <c r="E45" s="296"/>
      <c r="F45" s="296"/>
      <c r="G45" s="296"/>
    </row>
    <row r="46" spans="1:7" ht="15">
      <c r="A46" s="296"/>
      <c r="B46" s="297"/>
      <c r="C46" s="296"/>
      <c r="D46" s="296"/>
      <c r="E46" s="296"/>
      <c r="F46" s="296"/>
      <c r="G46" s="296"/>
    </row>
    <row r="47" spans="1:7" ht="15">
      <c r="A47" s="296"/>
      <c r="B47" s="297"/>
      <c r="C47" s="296"/>
      <c r="D47" s="296"/>
      <c r="E47" s="296"/>
      <c r="F47" s="296"/>
      <c r="G47" s="296"/>
    </row>
    <row r="48" spans="1:7" ht="15">
      <c r="A48" s="296"/>
      <c r="B48" s="297"/>
      <c r="C48" s="296"/>
      <c r="D48" s="296"/>
      <c r="E48" s="296"/>
      <c r="F48" s="296"/>
      <c r="G48" s="296"/>
    </row>
    <row r="49" spans="1:7" ht="15">
      <c r="A49" s="296"/>
      <c r="B49" s="297"/>
      <c r="C49" s="296"/>
      <c r="D49" s="296"/>
      <c r="E49" s="296"/>
      <c r="F49" s="296"/>
      <c r="G49" s="296"/>
    </row>
    <row r="50" spans="1:7" ht="15">
      <c r="A50" s="296"/>
      <c r="B50" s="297"/>
      <c r="C50" s="296"/>
      <c r="D50" s="296"/>
      <c r="E50" s="296"/>
      <c r="F50" s="296"/>
      <c r="G50" s="296"/>
    </row>
    <row r="51" spans="1:7" ht="15">
      <c r="A51" s="296"/>
      <c r="B51" s="297"/>
      <c r="C51" s="296"/>
      <c r="D51" s="296"/>
      <c r="E51" s="296"/>
      <c r="F51" s="296"/>
      <c r="G51" s="296"/>
    </row>
    <row r="52" spans="1:7" ht="15">
      <c r="A52" s="296"/>
      <c r="B52" s="297"/>
      <c r="C52" s="296"/>
      <c r="D52" s="296"/>
      <c r="E52" s="296"/>
      <c r="F52" s="296"/>
      <c r="G52" s="296"/>
    </row>
    <row r="53" spans="1:7" ht="15">
      <c r="A53" s="296"/>
      <c r="B53" s="297"/>
      <c r="C53" s="296"/>
      <c r="D53" s="296"/>
      <c r="E53" s="296"/>
      <c r="F53" s="296"/>
      <c r="G53" s="296"/>
    </row>
    <row r="54" spans="1:7" ht="15">
      <c r="A54" s="296"/>
      <c r="B54" s="297"/>
      <c r="C54" s="296"/>
      <c r="D54" s="296"/>
      <c r="E54" s="296"/>
      <c r="F54" s="296"/>
      <c r="G54" s="296"/>
    </row>
    <row r="55" spans="1:7" ht="15">
      <c r="A55" s="296"/>
      <c r="B55" s="297"/>
      <c r="C55" s="296"/>
      <c r="D55" s="296"/>
      <c r="E55" s="296"/>
      <c r="F55" s="296"/>
      <c r="G55" s="296"/>
    </row>
    <row r="56" spans="1:7" ht="15">
      <c r="A56" s="296"/>
      <c r="B56" s="297"/>
      <c r="C56" s="296"/>
      <c r="D56" s="296"/>
      <c r="E56" s="296"/>
      <c r="F56" s="296"/>
      <c r="G56" s="296"/>
    </row>
    <row r="57" spans="1:7" ht="15">
      <c r="A57" s="296"/>
      <c r="B57" s="297"/>
      <c r="C57" s="296"/>
      <c r="D57" s="296"/>
      <c r="E57" s="296"/>
      <c r="F57" s="296"/>
      <c r="G57" s="296"/>
    </row>
    <row r="58" spans="1:7" ht="15">
      <c r="A58" s="296"/>
      <c r="B58" s="297"/>
      <c r="C58" s="296"/>
      <c r="D58" s="296"/>
      <c r="E58" s="296"/>
      <c r="F58" s="296"/>
      <c r="G58" s="296"/>
    </row>
    <row r="59" spans="1:7" ht="15">
      <c r="A59" s="296"/>
      <c r="B59" s="297"/>
      <c r="C59" s="296"/>
      <c r="D59" s="296"/>
      <c r="E59" s="296"/>
      <c r="F59" s="296"/>
      <c r="G59" s="296"/>
    </row>
    <row r="60" spans="1:7" ht="15">
      <c r="A60" s="296"/>
      <c r="B60" s="297"/>
      <c r="C60" s="296"/>
      <c r="D60" s="296"/>
      <c r="E60" s="296"/>
      <c r="F60" s="296"/>
      <c r="G60" s="296"/>
    </row>
    <row r="61" spans="1:7" ht="15">
      <c r="A61" s="296"/>
      <c r="B61" s="297"/>
      <c r="C61" s="296"/>
      <c r="D61" s="296"/>
      <c r="E61" s="296"/>
      <c r="F61" s="296"/>
      <c r="G61" s="296"/>
    </row>
    <row r="62" spans="1:7" ht="15">
      <c r="A62" s="296"/>
      <c r="B62" s="297"/>
      <c r="C62" s="296"/>
      <c r="D62" s="296"/>
      <c r="E62" s="296"/>
      <c r="F62" s="296"/>
      <c r="G62" s="296"/>
    </row>
    <row r="63" spans="1:7" ht="15">
      <c r="A63" s="296"/>
      <c r="B63" s="297"/>
      <c r="C63" s="296"/>
      <c r="D63" s="296"/>
      <c r="E63" s="296"/>
      <c r="F63" s="296"/>
      <c r="G63" s="296"/>
    </row>
    <row r="64" spans="1:7" ht="15">
      <c r="A64" s="296"/>
      <c r="B64" s="297"/>
      <c r="C64" s="296"/>
      <c r="D64" s="296"/>
      <c r="E64" s="296"/>
      <c r="F64" s="296"/>
      <c r="G64" s="296"/>
    </row>
    <row r="65" spans="1:7" ht="15">
      <c r="A65" s="296"/>
      <c r="B65" s="297"/>
      <c r="C65" s="296"/>
      <c r="D65" s="296"/>
      <c r="E65" s="296"/>
      <c r="F65" s="296"/>
      <c r="G65" s="296"/>
    </row>
    <row r="66" spans="1:7" ht="15">
      <c r="A66" s="296"/>
      <c r="B66" s="297"/>
      <c r="C66" s="296"/>
      <c r="D66" s="296"/>
      <c r="E66" s="296"/>
      <c r="F66" s="296"/>
      <c r="G66" s="296"/>
    </row>
    <row r="67" spans="1:7" ht="15">
      <c r="A67" s="296"/>
      <c r="B67" s="297"/>
      <c r="C67" s="296"/>
      <c r="D67" s="296"/>
      <c r="E67" s="296"/>
      <c r="F67" s="296"/>
      <c r="G67" s="296"/>
    </row>
    <row r="68" spans="1:7" ht="15">
      <c r="A68" s="296"/>
      <c r="B68" s="297"/>
      <c r="C68" s="296"/>
      <c r="D68" s="296"/>
      <c r="E68" s="296"/>
      <c r="F68" s="296"/>
      <c r="G68" s="296"/>
    </row>
    <row r="69" spans="1:7" ht="15">
      <c r="A69" s="296"/>
      <c r="B69" s="297"/>
      <c r="C69" s="296"/>
      <c r="D69" s="296"/>
      <c r="E69" s="296"/>
      <c r="F69" s="296"/>
      <c r="G69" s="296"/>
    </row>
    <row r="70" spans="1:7" ht="15">
      <c r="A70" s="296"/>
      <c r="B70" s="297"/>
      <c r="C70" s="296"/>
      <c r="D70" s="296"/>
      <c r="E70" s="296"/>
      <c r="F70" s="296"/>
      <c r="G70" s="296"/>
    </row>
    <row r="71" spans="1:7" ht="15">
      <c r="A71" s="296"/>
      <c r="B71" s="297"/>
      <c r="C71" s="296"/>
      <c r="D71" s="296"/>
      <c r="E71" s="296"/>
      <c r="F71" s="296"/>
      <c r="G71" s="296"/>
    </row>
    <row r="72" spans="1:7" ht="15">
      <c r="A72" s="296"/>
      <c r="B72" s="297"/>
      <c r="C72" s="296"/>
      <c r="D72" s="296"/>
      <c r="E72" s="296"/>
      <c r="F72" s="296"/>
      <c r="G72" s="296"/>
    </row>
    <row r="73" spans="1:7" ht="15">
      <c r="A73" s="296"/>
      <c r="B73" s="297"/>
      <c r="C73" s="296"/>
      <c r="D73" s="296"/>
      <c r="E73" s="296"/>
      <c r="F73" s="296"/>
      <c r="G73" s="296"/>
    </row>
    <row r="74" spans="1:7" ht="15">
      <c r="A74" s="296"/>
      <c r="B74" s="297"/>
      <c r="C74" s="296"/>
      <c r="D74" s="296"/>
      <c r="E74" s="296"/>
      <c r="F74" s="296"/>
      <c r="G74" s="296"/>
    </row>
    <row r="75" spans="1:7" ht="15">
      <c r="A75" s="296"/>
      <c r="B75" s="297"/>
      <c r="C75" s="296"/>
      <c r="D75" s="296"/>
      <c r="E75" s="296"/>
      <c r="F75" s="296"/>
      <c r="G75" s="296"/>
    </row>
    <row r="76" spans="1:7" ht="15">
      <c r="A76" s="296"/>
      <c r="B76" s="297"/>
      <c r="C76" s="296"/>
      <c r="D76" s="296"/>
      <c r="E76" s="296"/>
      <c r="F76" s="296"/>
      <c r="G76" s="296"/>
    </row>
    <row r="77" spans="1:7" ht="15">
      <c r="A77" s="296"/>
      <c r="B77" s="297"/>
      <c r="C77" s="296"/>
      <c r="D77" s="296"/>
      <c r="E77" s="296"/>
      <c r="F77" s="296"/>
      <c r="G77" s="296"/>
    </row>
    <row r="78" spans="1:7" ht="15">
      <c r="A78" s="296"/>
      <c r="B78" s="297"/>
      <c r="C78" s="296"/>
      <c r="D78" s="296"/>
      <c r="E78" s="296"/>
      <c r="F78" s="296"/>
      <c r="G78" s="296"/>
    </row>
    <row r="79" spans="1:7" ht="15">
      <c r="A79" s="296"/>
      <c r="B79" s="297"/>
      <c r="C79" s="296"/>
      <c r="D79" s="296"/>
      <c r="E79" s="296"/>
      <c r="F79" s="296"/>
      <c r="G79" s="296"/>
    </row>
    <row r="80" spans="1:7" ht="15">
      <c r="A80" s="296"/>
      <c r="B80" s="297"/>
      <c r="C80" s="296"/>
      <c r="D80" s="296"/>
      <c r="E80" s="296"/>
      <c r="F80" s="296"/>
      <c r="G80" s="296"/>
    </row>
    <row r="81" spans="1:7" ht="15">
      <c r="A81" s="296"/>
      <c r="B81" s="297"/>
      <c r="C81" s="296"/>
      <c r="D81" s="296"/>
      <c r="E81" s="296"/>
      <c r="F81" s="296"/>
      <c r="G81" s="296"/>
    </row>
    <row r="82" spans="1:7" ht="15">
      <c r="A82" s="296"/>
      <c r="B82" s="297"/>
      <c r="C82" s="296"/>
      <c r="D82" s="296"/>
      <c r="E82" s="296"/>
      <c r="F82" s="296"/>
      <c r="G82" s="296"/>
    </row>
    <row r="83" spans="1:7" ht="15">
      <c r="A83" s="296"/>
      <c r="B83" s="297"/>
      <c r="C83" s="296"/>
      <c r="D83" s="296"/>
      <c r="E83" s="296"/>
      <c r="F83" s="296"/>
      <c r="G83" s="296"/>
    </row>
    <row r="84" spans="1:7" ht="15">
      <c r="A84" s="296"/>
      <c r="B84" s="297"/>
      <c r="C84" s="296"/>
      <c r="D84" s="296"/>
      <c r="E84" s="296"/>
      <c r="F84" s="296"/>
      <c r="G84" s="296"/>
    </row>
    <row r="85" spans="1:7" ht="15">
      <c r="A85" s="296"/>
      <c r="B85" s="297"/>
      <c r="C85" s="296"/>
      <c r="D85" s="296"/>
      <c r="E85" s="296"/>
      <c r="F85" s="296"/>
      <c r="G85" s="296"/>
    </row>
    <row r="86" spans="1:7" ht="15">
      <c r="A86" s="296"/>
      <c r="B86" s="297"/>
      <c r="C86" s="296"/>
      <c r="D86" s="296"/>
      <c r="E86" s="296"/>
      <c r="F86" s="296"/>
      <c r="G86" s="296"/>
    </row>
    <row r="87" spans="1:7" ht="15">
      <c r="A87" s="296"/>
      <c r="B87" s="297"/>
      <c r="C87" s="296"/>
      <c r="D87" s="296"/>
      <c r="E87" s="296"/>
      <c r="F87" s="296"/>
      <c r="G87" s="296"/>
    </row>
    <row r="88" spans="1:7" ht="15">
      <c r="A88" s="296"/>
      <c r="B88" s="297"/>
      <c r="C88" s="296"/>
      <c r="D88" s="296"/>
      <c r="E88" s="296"/>
      <c r="F88" s="296"/>
      <c r="G88" s="296"/>
    </row>
    <row r="89" spans="1:7" ht="15">
      <c r="A89" s="296"/>
      <c r="B89" s="297"/>
      <c r="C89" s="296"/>
      <c r="D89" s="296"/>
      <c r="E89" s="296"/>
      <c r="F89" s="296"/>
      <c r="G89" s="296"/>
    </row>
    <row r="90" spans="1:7" ht="15">
      <c r="A90" s="296"/>
      <c r="B90" s="297"/>
      <c r="C90" s="296"/>
      <c r="D90" s="296"/>
      <c r="E90" s="296"/>
      <c r="F90" s="296"/>
      <c r="G90" s="296"/>
    </row>
    <row r="91" spans="1:7" ht="15">
      <c r="A91" s="296"/>
      <c r="B91" s="297"/>
      <c r="C91" s="296"/>
      <c r="D91" s="296"/>
      <c r="E91" s="296"/>
      <c r="F91" s="296"/>
      <c r="G91" s="296"/>
    </row>
    <row r="92" spans="1:7" ht="15">
      <c r="A92" s="296"/>
      <c r="B92" s="297"/>
      <c r="C92" s="296"/>
      <c r="D92" s="296"/>
      <c r="E92" s="296"/>
      <c r="F92" s="296"/>
      <c r="G92" s="296"/>
    </row>
    <row r="93" spans="1:7" ht="15">
      <c r="A93" s="296"/>
      <c r="B93" s="297"/>
      <c r="C93" s="296"/>
      <c r="D93" s="296"/>
      <c r="E93" s="296"/>
      <c r="F93" s="296"/>
      <c r="G93" s="296"/>
    </row>
    <row r="94" spans="1:7" ht="15">
      <c r="A94" s="296"/>
      <c r="B94" s="297"/>
      <c r="C94" s="296"/>
      <c r="D94" s="296"/>
      <c r="E94" s="296"/>
      <c r="F94" s="296"/>
      <c r="G94" s="296"/>
    </row>
    <row r="95" spans="1:7" ht="15">
      <c r="A95" s="296"/>
      <c r="B95" s="297"/>
      <c r="C95" s="296"/>
      <c r="D95" s="320"/>
      <c r="E95" s="320"/>
      <c r="F95" s="320"/>
      <c r="G95" s="296"/>
    </row>
    <row r="96" spans="1:7" ht="15">
      <c r="A96" s="296"/>
      <c r="B96" s="297"/>
      <c r="C96" s="296"/>
      <c r="D96" s="320"/>
      <c r="E96" s="320"/>
      <c r="F96" s="320"/>
      <c r="G96" s="296"/>
    </row>
    <row r="97" spans="1:7" ht="15">
      <c r="A97" s="296"/>
      <c r="B97" s="297"/>
      <c r="C97" s="296"/>
      <c r="D97" s="296"/>
      <c r="E97" s="296"/>
      <c r="F97" s="296"/>
      <c r="G97" s="296"/>
    </row>
    <row r="98" spans="1:7" ht="15">
      <c r="A98" s="296"/>
      <c r="B98" s="297"/>
      <c r="C98" s="296"/>
      <c r="D98" s="296"/>
      <c r="E98" s="296"/>
      <c r="F98" s="296"/>
      <c r="G98" s="296"/>
    </row>
    <row r="99" spans="1:7" ht="15">
      <c r="A99" s="296"/>
      <c r="B99" s="297"/>
      <c r="C99" s="296"/>
      <c r="D99" s="296"/>
      <c r="E99" s="321"/>
      <c r="F99" s="322"/>
      <c r="G99" s="322"/>
    </row>
    <row r="100" spans="1:7" ht="15">
      <c r="A100" s="296"/>
      <c r="B100" s="297"/>
      <c r="C100" s="296"/>
      <c r="D100" s="296"/>
      <c r="E100" s="321"/>
      <c r="F100" s="322"/>
      <c r="G100" s="322"/>
    </row>
    <row r="101" spans="1:7" ht="15">
      <c r="A101" s="296"/>
      <c r="B101" s="297"/>
      <c r="C101" s="296"/>
      <c r="D101" s="296"/>
      <c r="E101" s="323"/>
      <c r="F101" s="324"/>
      <c r="G101" s="325"/>
    </row>
    <row r="102" spans="1:7" ht="15">
      <c r="A102" s="296"/>
      <c r="B102" s="297"/>
      <c r="C102" s="296"/>
      <c r="D102" s="296"/>
      <c r="E102" s="323"/>
      <c r="F102" s="324"/>
      <c r="G102" s="325"/>
    </row>
    <row r="103" spans="1:7" ht="15">
      <c r="A103" s="296"/>
      <c r="B103" s="297"/>
      <c r="C103" s="296"/>
      <c r="D103" s="296"/>
      <c r="E103" s="296"/>
      <c r="F103" s="296"/>
      <c r="G103" s="296"/>
    </row>
    <row r="104" spans="1:7" ht="15">
      <c r="A104" s="296"/>
      <c r="B104" s="297"/>
      <c r="C104" s="296"/>
      <c r="D104" s="296"/>
      <c r="E104" s="296"/>
      <c r="F104" s="296"/>
      <c r="G104" s="296"/>
    </row>
    <row r="105" spans="1:7" ht="15">
      <c r="A105" s="296"/>
      <c r="B105" s="297"/>
      <c r="C105" s="296"/>
      <c r="D105" s="296"/>
      <c r="E105" s="296"/>
      <c r="F105" s="296"/>
      <c r="G105" s="296"/>
    </row>
    <row r="106" spans="1:7" ht="15">
      <c r="A106" s="296"/>
      <c r="B106" s="297"/>
      <c r="C106" s="296"/>
      <c r="D106" s="296"/>
      <c r="E106" s="296"/>
      <c r="F106" s="296"/>
      <c r="G106" s="296"/>
    </row>
    <row r="107" spans="1:7" ht="15">
      <c r="A107" s="296"/>
      <c r="B107" s="297"/>
      <c r="C107" s="296"/>
      <c r="D107" s="296"/>
      <c r="E107" s="296"/>
      <c r="F107" s="296"/>
      <c r="G107" s="296"/>
    </row>
    <row r="108" spans="1:7" ht="15">
      <c r="A108" s="296"/>
      <c r="B108" s="297"/>
      <c r="C108" s="296"/>
      <c r="D108" s="296"/>
      <c r="E108" s="296"/>
      <c r="F108" s="296"/>
      <c r="G108" s="296"/>
    </row>
    <row r="109" spans="1:7" ht="15">
      <c r="A109" s="296"/>
      <c r="B109" s="297"/>
      <c r="C109" s="296"/>
      <c r="D109" s="296"/>
      <c r="E109" s="296"/>
      <c r="F109" s="296"/>
      <c r="G109" s="296"/>
    </row>
    <row r="110" spans="1:7" ht="15">
      <c r="A110" s="296"/>
      <c r="B110" s="297"/>
      <c r="C110" s="296"/>
      <c r="D110" s="296"/>
      <c r="E110" s="296"/>
      <c r="F110" s="296"/>
      <c r="G110" s="296"/>
    </row>
    <row r="111" spans="1:7" ht="15">
      <c r="A111" s="296"/>
      <c r="B111" s="297"/>
      <c r="C111" s="296"/>
      <c r="D111" s="296"/>
      <c r="E111" s="296"/>
      <c r="F111" s="296"/>
      <c r="G111" s="296"/>
    </row>
    <row r="112" spans="1:7" ht="15">
      <c r="A112" s="296"/>
      <c r="B112" s="297"/>
      <c r="C112" s="296"/>
      <c r="D112" s="296"/>
      <c r="E112" s="321"/>
      <c r="F112" s="322"/>
      <c r="G112" s="322"/>
    </row>
    <row r="113" spans="1:7" ht="15">
      <c r="A113" s="296"/>
      <c r="B113" s="297"/>
      <c r="C113" s="296"/>
      <c r="D113" s="296"/>
      <c r="E113" s="326"/>
      <c r="F113" s="327"/>
      <c r="G113" s="327"/>
    </row>
    <row r="114" spans="1:7" ht="15">
      <c r="A114" s="296"/>
      <c r="B114" s="297"/>
      <c r="C114" s="296"/>
      <c r="D114" s="296"/>
      <c r="E114" s="323"/>
      <c r="F114" s="324"/>
      <c r="G114" s="325"/>
    </row>
    <row r="115" spans="1:7" ht="15">
      <c r="A115" s="296"/>
      <c r="B115" s="297"/>
      <c r="C115" s="296"/>
      <c r="D115" s="296"/>
      <c r="E115" s="323"/>
      <c r="F115" s="324"/>
      <c r="G115" s="325"/>
    </row>
    <row r="116" spans="1:7" ht="15">
      <c r="A116" s="296"/>
      <c r="B116" s="297"/>
      <c r="C116" s="296"/>
      <c r="D116" s="296"/>
      <c r="E116" s="323"/>
      <c r="F116" s="324"/>
      <c r="G116" s="325"/>
    </row>
    <row r="117" spans="1:7" ht="15">
      <c r="A117" s="296"/>
      <c r="B117" s="297"/>
      <c r="C117" s="296"/>
      <c r="D117" s="296"/>
      <c r="E117" s="323"/>
      <c r="F117" s="324"/>
      <c r="G117" s="325"/>
    </row>
    <row r="119" spans="1:7" ht="15">
      <c r="A119" s="297"/>
      <c r="B119" s="297"/>
      <c r="C119" s="296"/>
      <c r="D119" s="296"/>
      <c r="E119" s="296"/>
      <c r="F119" s="296"/>
      <c r="G119" s="297"/>
    </row>
  </sheetData>
  <sheetProtection/>
  <mergeCells count="3">
    <mergeCell ref="G27:G37"/>
    <mergeCell ref="G100:G101"/>
    <mergeCell ref="G112:G114"/>
  </mergeCells>
  <printOptions/>
  <pageMargins left="0.75" right="0.75" top="1" bottom="1" header="0.5" footer="0.5"/>
  <pageSetup horizontalDpi="600" verticalDpi="600" orientation="portrait" paperSize="9" scale="7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0"/>
  <sheetViews>
    <sheetView zoomScale="85" zoomScaleNormal="85" workbookViewId="0" topLeftCell="A1">
      <pane xSplit="1" ySplit="1" topLeftCell="B2" activePane="bottomRight" state="frozen"/>
      <selection pane="bottomRight" activeCell="J4" sqref="J4"/>
    </sheetView>
  </sheetViews>
  <sheetFormatPr defaultColWidth="8.75390625" defaultRowHeight="14.25"/>
  <cols>
    <col min="1" max="1" width="5.125" style="259" customWidth="1"/>
    <col min="2" max="2" width="28.00390625" style="259" customWidth="1"/>
    <col min="3" max="3" width="8.375" style="259" customWidth="1"/>
    <col min="4" max="5" width="9.25390625" style="259" customWidth="1"/>
    <col min="6" max="6" width="12.875" style="261" customWidth="1"/>
    <col min="7" max="7" width="28.875" style="259" customWidth="1"/>
    <col min="8" max="8" width="23.875" style="259" customWidth="1"/>
    <col min="9" max="9" width="40.50390625" style="260" customWidth="1"/>
    <col min="10" max="10" width="18.375" style="260" customWidth="1"/>
    <col min="11" max="16384" width="8.75390625" style="260" customWidth="1"/>
  </cols>
  <sheetData>
    <row r="1" spans="1:9" s="259" customFormat="1" ht="15">
      <c r="A1" s="262" t="s">
        <v>1</v>
      </c>
      <c r="B1" s="262" t="s">
        <v>16</v>
      </c>
      <c r="C1" s="262" t="s">
        <v>17</v>
      </c>
      <c r="D1" s="262" t="s">
        <v>18</v>
      </c>
      <c r="E1" s="262" t="s">
        <v>19</v>
      </c>
      <c r="F1" s="263" t="s">
        <v>13</v>
      </c>
      <c r="G1" s="262" t="s">
        <v>75</v>
      </c>
      <c r="H1" s="262" t="s">
        <v>76</v>
      </c>
      <c r="I1" s="262" t="s">
        <v>77</v>
      </c>
    </row>
    <row r="2" spans="1:9" ht="26.25">
      <c r="A2" s="134"/>
      <c r="B2" s="134" t="s">
        <v>78</v>
      </c>
      <c r="C2" s="134" t="s">
        <v>27</v>
      </c>
      <c r="D2" s="264"/>
      <c r="E2" s="264"/>
      <c r="F2" s="266"/>
      <c r="G2" s="134"/>
      <c r="H2" s="134" t="s">
        <v>79</v>
      </c>
      <c r="I2" s="134" t="s">
        <v>80</v>
      </c>
    </row>
    <row r="3" spans="1:9" ht="15">
      <c r="A3" s="134"/>
      <c r="B3" s="134" t="s">
        <v>81</v>
      </c>
      <c r="C3" s="134"/>
      <c r="D3" s="264"/>
      <c r="E3" s="264"/>
      <c r="F3" s="266"/>
      <c r="G3" s="134"/>
      <c r="H3" s="134"/>
      <c r="I3" s="286"/>
    </row>
    <row r="4" spans="1:10" ht="24">
      <c r="A4" s="138">
        <v>1</v>
      </c>
      <c r="B4" s="47" t="s">
        <v>82</v>
      </c>
      <c r="C4" s="47" t="s">
        <v>83</v>
      </c>
      <c r="D4" s="270">
        <f>37*36*11.4</f>
        <v>15184.800000000001</v>
      </c>
      <c r="E4" s="270"/>
      <c r="F4" s="271">
        <f>D4*E4</f>
        <v>0</v>
      </c>
      <c r="G4" s="47" t="s">
        <v>84</v>
      </c>
      <c r="H4" s="47" t="s">
        <v>85</v>
      </c>
      <c r="I4" s="47" t="s">
        <v>86</v>
      </c>
      <c r="J4" s="260">
        <f>37*36*11.4</f>
        <v>15184.800000000001</v>
      </c>
    </row>
    <row r="5" spans="1:9" ht="14.25" customHeight="1">
      <c r="A5" s="272"/>
      <c r="B5" s="134" t="s">
        <v>87</v>
      </c>
      <c r="C5" s="134" t="s">
        <v>88</v>
      </c>
      <c r="D5" s="134">
        <v>150</v>
      </c>
      <c r="E5" s="134"/>
      <c r="F5" s="266"/>
      <c r="G5" s="134" t="s">
        <v>89</v>
      </c>
      <c r="H5" s="134" t="s">
        <v>90</v>
      </c>
      <c r="I5" s="134" t="s">
        <v>91</v>
      </c>
    </row>
    <row r="6" spans="1:9" ht="24" customHeight="1">
      <c r="A6" s="134"/>
      <c r="B6" s="47" t="s">
        <v>92</v>
      </c>
      <c r="C6" s="273" t="s">
        <v>83</v>
      </c>
      <c r="D6" s="47">
        <v>5</v>
      </c>
      <c r="E6" s="47"/>
      <c r="F6" s="271"/>
      <c r="G6" s="47"/>
      <c r="H6" s="274" t="s">
        <v>93</v>
      </c>
      <c r="I6" s="287"/>
    </row>
    <row r="7" spans="1:9" ht="24" customHeight="1">
      <c r="A7" s="275"/>
      <c r="B7" s="276" t="s">
        <v>94</v>
      </c>
      <c r="C7" s="276" t="s">
        <v>66</v>
      </c>
      <c r="D7" s="276">
        <v>35</v>
      </c>
      <c r="E7" s="276"/>
      <c r="F7" s="277"/>
      <c r="G7" s="276"/>
      <c r="H7" s="276" t="s">
        <v>95</v>
      </c>
      <c r="I7" s="276"/>
    </row>
    <row r="8" spans="1:9" ht="24" customHeight="1">
      <c r="A8" s="275"/>
      <c r="B8" s="276" t="s">
        <v>96</v>
      </c>
      <c r="C8" s="276" t="s">
        <v>97</v>
      </c>
      <c r="D8" s="276">
        <v>1.6</v>
      </c>
      <c r="E8" s="276"/>
      <c r="F8" s="277"/>
      <c r="G8" s="276"/>
      <c r="H8" s="276"/>
      <c r="I8" s="276"/>
    </row>
    <row r="9" spans="1:9" ht="24" customHeight="1">
      <c r="A9" s="275"/>
      <c r="B9" s="276" t="s">
        <v>98</v>
      </c>
      <c r="C9" s="276" t="s">
        <v>83</v>
      </c>
      <c r="D9" s="276">
        <v>69</v>
      </c>
      <c r="E9" s="276"/>
      <c r="F9" s="277"/>
      <c r="G9" s="276" t="s">
        <v>99</v>
      </c>
      <c r="H9" s="276" t="s">
        <v>100</v>
      </c>
      <c r="I9" s="276" t="s">
        <v>101</v>
      </c>
    </row>
    <row r="10" spans="1:9" s="269" customFormat="1" ht="15">
      <c r="A10" s="134"/>
      <c r="B10" s="134" t="s">
        <v>102</v>
      </c>
      <c r="C10" s="134"/>
      <c r="D10" s="134"/>
      <c r="E10" s="134"/>
      <c r="F10" s="266"/>
      <c r="G10" s="134"/>
      <c r="H10" s="134"/>
      <c r="I10" s="288"/>
    </row>
    <row r="11" spans="1:9" s="269" customFormat="1" ht="15">
      <c r="A11" s="134"/>
      <c r="B11" s="134" t="s">
        <v>103</v>
      </c>
      <c r="C11" s="134" t="s">
        <v>88</v>
      </c>
      <c r="D11" s="134">
        <v>113.18</v>
      </c>
      <c r="E11" s="134"/>
      <c r="F11" s="266">
        <f aca="true" t="shared" si="0" ref="F11:F18">D11*E11</f>
        <v>0</v>
      </c>
      <c r="G11" s="134">
        <f>E11/123.18</f>
        <v>0</v>
      </c>
      <c r="H11" s="134" t="s">
        <v>104</v>
      </c>
      <c r="I11" s="134" t="s">
        <v>105</v>
      </c>
    </row>
    <row r="12" spans="1:9" s="269" customFormat="1" ht="36" customHeight="1">
      <c r="A12" s="275"/>
      <c r="B12" s="276" t="s">
        <v>106</v>
      </c>
      <c r="C12" s="276" t="s">
        <v>83</v>
      </c>
      <c r="D12" s="276">
        <v>44</v>
      </c>
      <c r="E12" s="276"/>
      <c r="F12" s="277">
        <f t="shared" si="0"/>
        <v>0</v>
      </c>
      <c r="G12" s="276" t="s">
        <v>107</v>
      </c>
      <c r="H12" s="278" t="s">
        <v>108</v>
      </c>
      <c r="I12" s="289"/>
    </row>
    <row r="13" spans="1:9" s="269" customFormat="1" ht="24">
      <c r="A13" s="134"/>
      <c r="B13" s="134" t="s">
        <v>109</v>
      </c>
      <c r="C13" s="134" t="s">
        <v>88</v>
      </c>
      <c r="D13" s="134">
        <v>25.92</v>
      </c>
      <c r="E13" s="134"/>
      <c r="F13" s="266">
        <f t="shared" si="0"/>
        <v>0</v>
      </c>
      <c r="G13" s="134" t="s">
        <v>110</v>
      </c>
      <c r="H13" s="274" t="s">
        <v>111</v>
      </c>
      <c r="I13" s="134" t="s">
        <v>112</v>
      </c>
    </row>
    <row r="14" spans="1:9" s="269" customFormat="1" ht="24">
      <c r="A14" s="134"/>
      <c r="B14" s="134" t="s">
        <v>113</v>
      </c>
      <c r="C14" s="134" t="s">
        <v>88</v>
      </c>
      <c r="D14" s="134">
        <v>60</v>
      </c>
      <c r="E14" s="134"/>
      <c r="F14" s="266">
        <f t="shared" si="0"/>
        <v>0</v>
      </c>
      <c r="G14" s="134" t="s">
        <v>110</v>
      </c>
      <c r="H14" s="274" t="s">
        <v>114</v>
      </c>
      <c r="I14" s="134" t="s">
        <v>115</v>
      </c>
    </row>
    <row r="15" spans="1:9" s="269" customFormat="1" ht="24" customHeight="1">
      <c r="A15" s="134"/>
      <c r="B15" s="134" t="s">
        <v>116</v>
      </c>
      <c r="C15" s="134" t="s">
        <v>31</v>
      </c>
      <c r="D15" s="134">
        <v>192.56</v>
      </c>
      <c r="E15" s="134"/>
      <c r="F15" s="266">
        <f t="shared" si="0"/>
        <v>0</v>
      </c>
      <c r="G15" s="134" t="s">
        <v>117</v>
      </c>
      <c r="H15" s="274" t="s">
        <v>118</v>
      </c>
      <c r="I15" s="288"/>
    </row>
    <row r="16" spans="1:9" s="269" customFormat="1" ht="24" customHeight="1">
      <c r="A16" s="134"/>
      <c r="B16" s="134" t="s">
        <v>119</v>
      </c>
      <c r="C16" s="134" t="s">
        <v>31</v>
      </c>
      <c r="D16" s="134">
        <v>192.56</v>
      </c>
      <c r="E16" s="134"/>
      <c r="F16" s="266">
        <f t="shared" si="0"/>
        <v>0</v>
      </c>
      <c r="G16" s="134" t="s">
        <v>117</v>
      </c>
      <c r="H16" s="274" t="s">
        <v>118</v>
      </c>
      <c r="I16" s="288"/>
    </row>
    <row r="17" spans="1:9" s="269" customFormat="1" ht="36">
      <c r="A17" s="134"/>
      <c r="B17" s="134" t="s">
        <v>120</v>
      </c>
      <c r="C17" s="134" t="s">
        <v>31</v>
      </c>
      <c r="D17" s="134">
        <v>192.56</v>
      </c>
      <c r="E17" s="134"/>
      <c r="F17" s="266">
        <f t="shared" si="0"/>
        <v>0</v>
      </c>
      <c r="G17" s="134" t="s">
        <v>117</v>
      </c>
      <c r="H17" s="274" t="s">
        <v>121</v>
      </c>
      <c r="I17" s="288"/>
    </row>
    <row r="18" spans="1:9" s="269" customFormat="1" ht="36">
      <c r="A18" s="134"/>
      <c r="B18" s="134" t="s">
        <v>122</v>
      </c>
      <c r="C18" s="134" t="s">
        <v>31</v>
      </c>
      <c r="D18" s="134">
        <v>21.2</v>
      </c>
      <c r="E18" s="134"/>
      <c r="F18" s="266">
        <f t="shared" si="0"/>
        <v>0</v>
      </c>
      <c r="G18" s="134" t="s">
        <v>123</v>
      </c>
      <c r="H18" s="134" t="s">
        <v>124</v>
      </c>
      <c r="I18" s="288"/>
    </row>
    <row r="19" spans="1:9" s="269" customFormat="1" ht="14.25" customHeight="1">
      <c r="A19" s="134"/>
      <c r="B19" s="134" t="s">
        <v>125</v>
      </c>
      <c r="C19" s="134"/>
      <c r="D19" s="134"/>
      <c r="E19" s="134"/>
      <c r="F19" s="266"/>
      <c r="G19" s="134"/>
      <c r="H19" s="134"/>
      <c r="I19" s="288"/>
    </row>
    <row r="20" spans="1:9" ht="24">
      <c r="A20" s="138">
        <v>2</v>
      </c>
      <c r="B20" s="134" t="s">
        <v>126</v>
      </c>
      <c r="C20" s="134" t="s">
        <v>88</v>
      </c>
      <c r="D20" s="264"/>
      <c r="E20" s="264"/>
      <c r="F20" s="266"/>
      <c r="G20" s="134" t="s">
        <v>127</v>
      </c>
      <c r="H20" s="134" t="s">
        <v>128</v>
      </c>
      <c r="I20" s="134" t="s">
        <v>86</v>
      </c>
    </row>
    <row r="21" spans="1:9" ht="15">
      <c r="A21" s="138">
        <v>2.1</v>
      </c>
      <c r="B21" s="134"/>
      <c r="C21" s="134"/>
      <c r="D21" s="264"/>
      <c r="E21" s="264"/>
      <c r="F21" s="266"/>
      <c r="G21" s="134"/>
      <c r="H21" s="134"/>
      <c r="I21" s="134"/>
    </row>
    <row r="22" spans="1:9" ht="14.25" customHeight="1">
      <c r="A22" s="272"/>
      <c r="B22" s="134" t="s">
        <v>129</v>
      </c>
      <c r="C22" s="134" t="s">
        <v>88</v>
      </c>
      <c r="D22" s="134">
        <v>55.9</v>
      </c>
      <c r="E22" s="134"/>
      <c r="F22" s="266">
        <f>D22*E22</f>
        <v>0</v>
      </c>
      <c r="G22" s="134" t="s">
        <v>89</v>
      </c>
      <c r="H22" s="134" t="s">
        <v>90</v>
      </c>
      <c r="I22" s="134" t="s">
        <v>91</v>
      </c>
    </row>
    <row r="23" spans="1:9" ht="24" customHeight="1">
      <c r="A23" s="134"/>
      <c r="B23" s="134" t="s">
        <v>130</v>
      </c>
      <c r="C23" s="134" t="s">
        <v>88</v>
      </c>
      <c r="D23" s="134">
        <v>1.5</v>
      </c>
      <c r="E23" s="134"/>
      <c r="F23" s="266"/>
      <c r="G23" s="134"/>
      <c r="H23" s="134" t="s">
        <v>131</v>
      </c>
      <c r="I23" s="286"/>
    </row>
    <row r="24" spans="1:9" ht="24" customHeight="1">
      <c r="A24" s="275"/>
      <c r="B24" s="275" t="s">
        <v>132</v>
      </c>
      <c r="C24" s="275" t="s">
        <v>97</v>
      </c>
      <c r="D24" s="275">
        <v>12.5</v>
      </c>
      <c r="E24" s="275"/>
      <c r="F24" s="279"/>
      <c r="G24" s="275"/>
      <c r="H24" s="275"/>
      <c r="I24" s="275"/>
    </row>
    <row r="25" spans="1:9" ht="24" customHeight="1">
      <c r="A25" s="275"/>
      <c r="B25" s="275" t="s">
        <v>98</v>
      </c>
      <c r="C25" s="275" t="s">
        <v>88</v>
      </c>
      <c r="D25" s="275">
        <v>43</v>
      </c>
      <c r="E25" s="275"/>
      <c r="F25" s="279"/>
      <c r="G25" s="275" t="s">
        <v>133</v>
      </c>
      <c r="H25" s="275" t="s">
        <v>134</v>
      </c>
      <c r="I25" s="275" t="s">
        <v>101</v>
      </c>
    </row>
    <row r="26" spans="1:9" ht="15">
      <c r="A26" s="134"/>
      <c r="B26" s="134"/>
      <c r="C26" s="134"/>
      <c r="D26" s="134"/>
      <c r="E26" s="134"/>
      <c r="F26" s="266"/>
      <c r="G26" s="134"/>
      <c r="H26" s="134"/>
      <c r="I26" s="288"/>
    </row>
    <row r="27" spans="1:9" ht="15">
      <c r="A27" s="134"/>
      <c r="B27" s="134" t="s">
        <v>102</v>
      </c>
      <c r="C27" s="134"/>
      <c r="D27" s="134"/>
      <c r="E27" s="134"/>
      <c r="F27" s="266"/>
      <c r="G27" s="134"/>
      <c r="H27" s="134"/>
      <c r="I27" s="288"/>
    </row>
    <row r="28" spans="1:10" s="260" customFormat="1" ht="14.25" customHeight="1">
      <c r="A28" s="134"/>
      <c r="B28" s="134" t="s">
        <v>103</v>
      </c>
      <c r="C28" s="134" t="s">
        <v>88</v>
      </c>
      <c r="D28" s="134">
        <v>0</v>
      </c>
      <c r="E28" s="134"/>
      <c r="F28" s="266">
        <f>D28*E28</f>
        <v>0</v>
      </c>
      <c r="G28" s="134"/>
      <c r="H28" s="134" t="s">
        <v>104</v>
      </c>
      <c r="I28" s="134" t="s">
        <v>105</v>
      </c>
      <c r="J28" s="260" t="s">
        <v>135</v>
      </c>
    </row>
    <row r="29" spans="1:9" ht="36" customHeight="1">
      <c r="A29" s="275"/>
      <c r="B29" s="275" t="s">
        <v>106</v>
      </c>
      <c r="C29" s="275" t="s">
        <v>88</v>
      </c>
      <c r="D29" s="275">
        <v>28</v>
      </c>
      <c r="E29" s="275"/>
      <c r="F29" s="279"/>
      <c r="G29" s="275" t="s">
        <v>107</v>
      </c>
      <c r="H29" s="274" t="s">
        <v>136</v>
      </c>
      <c r="I29" s="289"/>
    </row>
    <row r="30" spans="1:9" ht="24" customHeight="1">
      <c r="A30" s="134"/>
      <c r="B30" s="134" t="s">
        <v>137</v>
      </c>
      <c r="C30" s="134" t="s">
        <v>88</v>
      </c>
      <c r="D30" s="134">
        <v>600</v>
      </c>
      <c r="E30" s="134"/>
      <c r="F30" s="266"/>
      <c r="G30" s="134"/>
      <c r="H30" s="134" t="s">
        <v>138</v>
      </c>
      <c r="I30" s="288"/>
    </row>
    <row r="31" spans="1:9" ht="24" customHeight="1">
      <c r="A31" s="134"/>
      <c r="B31" s="134" t="s">
        <v>139</v>
      </c>
      <c r="C31" s="134" t="s">
        <v>66</v>
      </c>
      <c r="D31" s="134">
        <v>150</v>
      </c>
      <c r="E31" s="134"/>
      <c r="F31" s="266"/>
      <c r="G31" s="134"/>
      <c r="H31" s="274" t="s">
        <v>140</v>
      </c>
      <c r="I31" s="134"/>
    </row>
    <row r="32" spans="1:9" ht="24" customHeight="1">
      <c r="A32" s="134"/>
      <c r="B32" s="134" t="s">
        <v>141</v>
      </c>
      <c r="C32" s="134" t="s">
        <v>88</v>
      </c>
      <c r="D32" s="134">
        <v>37</v>
      </c>
      <c r="E32" s="134"/>
      <c r="F32" s="266"/>
      <c r="G32" s="134"/>
      <c r="H32" s="274" t="s">
        <v>142</v>
      </c>
      <c r="I32" s="134"/>
    </row>
    <row r="33" spans="1:9" ht="24" customHeight="1">
      <c r="A33" s="134"/>
      <c r="B33" s="134" t="s">
        <v>143</v>
      </c>
      <c r="C33" s="134" t="s">
        <v>66</v>
      </c>
      <c r="D33" s="134">
        <v>50</v>
      </c>
      <c r="E33" s="134"/>
      <c r="F33" s="266"/>
      <c r="G33" s="134"/>
      <c r="H33" s="274" t="s">
        <v>144</v>
      </c>
      <c r="I33" s="134"/>
    </row>
    <row r="34" spans="1:9" ht="24" customHeight="1">
      <c r="A34" s="134"/>
      <c r="B34" s="134" t="s">
        <v>145</v>
      </c>
      <c r="C34" s="134" t="s">
        <v>66</v>
      </c>
      <c r="D34" s="134">
        <v>75</v>
      </c>
      <c r="E34" s="134"/>
      <c r="F34" s="266"/>
      <c r="G34" s="134"/>
      <c r="H34" s="274" t="s">
        <v>146</v>
      </c>
      <c r="I34" s="134" t="s">
        <v>147</v>
      </c>
    </row>
    <row r="35" spans="1:9" ht="24" customHeight="1">
      <c r="A35" s="134"/>
      <c r="B35" s="134" t="s">
        <v>148</v>
      </c>
      <c r="C35" s="134" t="s">
        <v>66</v>
      </c>
      <c r="D35" s="134">
        <v>30</v>
      </c>
      <c r="E35" s="134"/>
      <c r="F35" s="266"/>
      <c r="G35" s="134"/>
      <c r="H35" s="274" t="s">
        <v>149</v>
      </c>
      <c r="I35" s="134"/>
    </row>
    <row r="36" spans="1:9" ht="24" customHeight="1">
      <c r="A36" s="134"/>
      <c r="B36" s="134" t="s">
        <v>150</v>
      </c>
      <c r="C36" s="134" t="s">
        <v>97</v>
      </c>
      <c r="D36" s="134">
        <v>0.8</v>
      </c>
      <c r="E36" s="134"/>
      <c r="F36" s="266"/>
      <c r="G36" s="134"/>
      <c r="H36" s="274"/>
      <c r="I36" s="134"/>
    </row>
    <row r="37" spans="1:9" ht="15">
      <c r="A37" s="134"/>
      <c r="B37" s="134" t="s">
        <v>151</v>
      </c>
      <c r="C37" s="134" t="s">
        <v>152</v>
      </c>
      <c r="D37" s="134">
        <v>25</v>
      </c>
      <c r="E37" s="134"/>
      <c r="F37" s="266"/>
      <c r="G37" s="134"/>
      <c r="H37" s="134" t="s">
        <v>153</v>
      </c>
      <c r="I37" s="134" t="s">
        <v>154</v>
      </c>
    </row>
    <row r="38" spans="1:9" ht="15">
      <c r="A38" s="134"/>
      <c r="B38" s="134" t="s">
        <v>155</v>
      </c>
      <c r="C38" s="134" t="s">
        <v>31</v>
      </c>
      <c r="D38" s="134">
        <v>80</v>
      </c>
      <c r="E38" s="134"/>
      <c r="F38" s="266"/>
      <c r="G38" s="134"/>
      <c r="H38" s="134"/>
      <c r="I38" s="286"/>
    </row>
    <row r="39" spans="1:9" ht="15">
      <c r="A39" s="134"/>
      <c r="B39" s="134" t="s">
        <v>156</v>
      </c>
      <c r="C39" s="134" t="s">
        <v>152</v>
      </c>
      <c r="D39" s="134">
        <v>4.4</v>
      </c>
      <c r="E39" s="134"/>
      <c r="F39" s="266"/>
      <c r="G39" s="134"/>
      <c r="H39" s="134" t="s">
        <v>144</v>
      </c>
      <c r="I39" s="286"/>
    </row>
    <row r="40" spans="1:9" ht="15">
      <c r="A40" s="134">
        <v>3</v>
      </c>
      <c r="B40" s="134" t="s">
        <v>157</v>
      </c>
      <c r="C40" s="134"/>
      <c r="D40" s="134"/>
      <c r="E40" s="134"/>
      <c r="F40" s="266"/>
      <c r="G40" s="134"/>
      <c r="H40" s="134" t="s">
        <v>158</v>
      </c>
      <c r="I40" s="286"/>
    </row>
    <row r="41" spans="1:9" ht="15">
      <c r="A41" s="275"/>
      <c r="B41" s="275" t="s">
        <v>159</v>
      </c>
      <c r="C41" s="275" t="s">
        <v>66</v>
      </c>
      <c r="D41" s="275">
        <f>600*1.5</f>
        <v>900</v>
      </c>
      <c r="E41" s="275"/>
      <c r="F41" s="280">
        <f>D41*E41</f>
        <v>0</v>
      </c>
      <c r="G41" s="281"/>
      <c r="H41" s="275" t="s">
        <v>160</v>
      </c>
      <c r="I41" s="275"/>
    </row>
    <row r="42" spans="1:9" ht="24">
      <c r="A42" s="275"/>
      <c r="B42" s="275" t="s">
        <v>161</v>
      </c>
      <c r="C42" s="275" t="s">
        <v>88</v>
      </c>
      <c r="D42" s="275">
        <f>600*3.5</f>
        <v>2100</v>
      </c>
      <c r="E42" s="275"/>
      <c r="F42" s="280">
        <f>D42*E42</f>
        <v>0</v>
      </c>
      <c r="G42" s="275" t="s">
        <v>162</v>
      </c>
      <c r="H42" s="275" t="s">
        <v>163</v>
      </c>
      <c r="I42" s="290" t="s">
        <v>164</v>
      </c>
    </row>
    <row r="43" spans="1:9" ht="15">
      <c r="A43" s="275">
        <v>4</v>
      </c>
      <c r="B43" s="275" t="s">
        <v>165</v>
      </c>
      <c r="C43" s="275"/>
      <c r="D43" s="275"/>
      <c r="E43" s="275"/>
      <c r="F43" s="279"/>
      <c r="G43" s="275"/>
      <c r="H43" s="275" t="s">
        <v>158</v>
      </c>
      <c r="I43" s="290"/>
    </row>
    <row r="44" spans="1:9" ht="15">
      <c r="A44" s="275"/>
      <c r="B44" s="275" t="s">
        <v>166</v>
      </c>
      <c r="C44" s="275" t="s">
        <v>31</v>
      </c>
      <c r="D44" s="275">
        <v>110</v>
      </c>
      <c r="E44" s="275"/>
      <c r="F44" s="279">
        <f>D44*E44</f>
        <v>0</v>
      </c>
      <c r="G44" s="281"/>
      <c r="H44" s="275"/>
      <c r="I44" s="275"/>
    </row>
    <row r="45" spans="1:9" ht="15">
      <c r="A45" s="275"/>
      <c r="B45" s="275" t="s">
        <v>159</v>
      </c>
      <c r="C45" s="275" t="s">
        <v>88</v>
      </c>
      <c r="D45" s="275">
        <f>D44*1.5</f>
        <v>165</v>
      </c>
      <c r="E45" s="275"/>
      <c r="F45" s="279">
        <f>D45*E45</f>
        <v>0</v>
      </c>
      <c r="G45" s="275" t="s">
        <v>167</v>
      </c>
      <c r="H45" s="275" t="s">
        <v>160</v>
      </c>
      <c r="I45" s="290"/>
    </row>
    <row r="46" spans="1:9" ht="15">
      <c r="A46" s="275"/>
      <c r="B46" s="275" t="s">
        <v>168</v>
      </c>
      <c r="C46" s="275" t="s">
        <v>23</v>
      </c>
      <c r="D46" s="275">
        <v>20</v>
      </c>
      <c r="E46" s="282"/>
      <c r="F46" s="279"/>
      <c r="G46" s="282"/>
      <c r="H46" s="275"/>
      <c r="I46" s="275" t="s">
        <v>169</v>
      </c>
    </row>
    <row r="47" spans="1:9" ht="15">
      <c r="A47" s="275"/>
      <c r="B47" s="275" t="s">
        <v>170</v>
      </c>
      <c r="C47" s="275" t="s">
        <v>152</v>
      </c>
      <c r="D47" s="275">
        <f>D44*2.1</f>
        <v>231</v>
      </c>
      <c r="E47" s="283"/>
      <c r="F47" s="279"/>
      <c r="G47" s="281"/>
      <c r="H47" s="275" t="s">
        <v>171</v>
      </c>
      <c r="I47" s="290" t="s">
        <v>164</v>
      </c>
    </row>
    <row r="48" spans="1:9" ht="15">
      <c r="A48" s="275"/>
      <c r="B48" s="275" t="s">
        <v>172</v>
      </c>
      <c r="C48" s="275" t="s">
        <v>152</v>
      </c>
      <c r="D48" s="275">
        <f>2.74*20</f>
        <v>54.800000000000004</v>
      </c>
      <c r="E48" s="282"/>
      <c r="F48" s="279"/>
      <c r="G48" s="282"/>
      <c r="H48" s="275" t="s">
        <v>173</v>
      </c>
      <c r="I48" s="290" t="s">
        <v>174</v>
      </c>
    </row>
    <row r="49" spans="1:9" ht="26.25">
      <c r="A49" s="275"/>
      <c r="B49" s="275" t="s">
        <v>175</v>
      </c>
      <c r="C49" s="275" t="s">
        <v>152</v>
      </c>
      <c r="D49" s="275">
        <f>D44*0.2</f>
        <v>22</v>
      </c>
      <c r="E49" s="282"/>
      <c r="F49" s="279"/>
      <c r="G49" s="282"/>
      <c r="H49" s="274" t="s">
        <v>176</v>
      </c>
      <c r="I49" s="290" t="s">
        <v>177</v>
      </c>
    </row>
    <row r="50" spans="1:9" ht="15">
      <c r="A50" s="275"/>
      <c r="B50" s="275" t="s">
        <v>178</v>
      </c>
      <c r="C50" s="275" t="s">
        <v>152</v>
      </c>
      <c r="D50" s="275">
        <f>D44*0.1</f>
        <v>11</v>
      </c>
      <c r="E50" s="282"/>
      <c r="F50" s="279"/>
      <c r="G50" s="282"/>
      <c r="H50" s="275"/>
      <c r="I50" s="290"/>
    </row>
    <row r="51" spans="1:9" ht="15">
      <c r="A51" s="275">
        <v>5</v>
      </c>
      <c r="B51" s="275" t="s">
        <v>179</v>
      </c>
      <c r="C51" s="275" t="s">
        <v>88</v>
      </c>
      <c r="D51" s="275">
        <v>125</v>
      </c>
      <c r="E51" s="275"/>
      <c r="F51" s="279">
        <f>D51*E51</f>
        <v>0</v>
      </c>
      <c r="G51" s="275"/>
      <c r="H51" s="275"/>
      <c r="I51" s="290"/>
    </row>
    <row r="52" spans="1:9" ht="15">
      <c r="A52" s="284"/>
      <c r="B52" s="284" t="s">
        <v>180</v>
      </c>
      <c r="C52" s="284" t="s">
        <v>66</v>
      </c>
      <c r="D52" s="284">
        <v>160</v>
      </c>
      <c r="E52" s="284"/>
      <c r="F52" s="285"/>
      <c r="G52" s="284"/>
      <c r="H52" s="284" t="s">
        <v>181</v>
      </c>
      <c r="I52" s="291"/>
    </row>
    <row r="53" spans="1:9" ht="15">
      <c r="A53" s="284"/>
      <c r="B53" s="284" t="s">
        <v>182</v>
      </c>
      <c r="C53" s="284" t="s">
        <v>66</v>
      </c>
      <c r="D53" s="284">
        <v>3</v>
      </c>
      <c r="E53" s="284"/>
      <c r="F53" s="285"/>
      <c r="G53" s="284"/>
      <c r="H53" s="284" t="s">
        <v>142</v>
      </c>
      <c r="I53" s="291"/>
    </row>
    <row r="54" spans="1:9" ht="15">
      <c r="A54" s="284"/>
      <c r="B54" s="284" t="s">
        <v>183</v>
      </c>
      <c r="C54" s="284" t="s">
        <v>66</v>
      </c>
      <c r="D54" s="284">
        <v>35</v>
      </c>
      <c r="E54" s="284"/>
      <c r="F54" s="285"/>
      <c r="G54" s="284"/>
      <c r="H54" s="284" t="s">
        <v>184</v>
      </c>
      <c r="I54" s="291"/>
    </row>
    <row r="55" spans="1:9" ht="15">
      <c r="A55" s="284">
        <v>6</v>
      </c>
      <c r="B55" s="284" t="s">
        <v>185</v>
      </c>
      <c r="C55" s="284" t="s">
        <v>31</v>
      </c>
      <c r="D55" s="284">
        <v>4001</v>
      </c>
      <c r="E55" s="284"/>
      <c r="F55" s="285"/>
      <c r="G55" s="284"/>
      <c r="H55" s="284"/>
      <c r="I55" s="291"/>
    </row>
    <row r="56" spans="1:9" ht="15">
      <c r="A56" s="275">
        <v>6.1</v>
      </c>
      <c r="B56" s="275" t="s">
        <v>159</v>
      </c>
      <c r="C56" s="275" t="s">
        <v>88</v>
      </c>
      <c r="D56" s="275">
        <f>D55*1.5</f>
        <v>6001.5</v>
      </c>
      <c r="E56" s="275"/>
      <c r="F56" s="279"/>
      <c r="G56" s="281"/>
      <c r="H56" s="275" t="s">
        <v>160</v>
      </c>
      <c r="I56" s="290"/>
    </row>
    <row r="57" spans="1:9" ht="15">
      <c r="A57" s="275">
        <v>6.2</v>
      </c>
      <c r="B57" s="275" t="s">
        <v>161</v>
      </c>
      <c r="C57" s="275" t="s">
        <v>88</v>
      </c>
      <c r="D57" s="275">
        <f>D55*3.5</f>
        <v>14003.5</v>
      </c>
      <c r="E57" s="275"/>
      <c r="F57" s="279"/>
      <c r="G57" s="275" t="s">
        <v>186</v>
      </c>
      <c r="H57" s="275" t="s">
        <v>163</v>
      </c>
      <c r="I57" s="290" t="s">
        <v>164</v>
      </c>
    </row>
    <row r="58" spans="1:9" ht="15">
      <c r="A58" s="275">
        <v>6.3</v>
      </c>
      <c r="B58" s="275" t="s">
        <v>187</v>
      </c>
      <c r="C58" s="275" t="s">
        <v>66</v>
      </c>
      <c r="D58" s="275">
        <f>5.9*287*1.1</f>
        <v>1862.6300000000003</v>
      </c>
      <c r="E58" s="275"/>
      <c r="F58" s="279"/>
      <c r="G58" s="275"/>
      <c r="H58" s="284" t="s">
        <v>188</v>
      </c>
      <c r="I58" s="290" t="s">
        <v>189</v>
      </c>
    </row>
    <row r="59" spans="1:9" ht="15">
      <c r="A59" s="134"/>
      <c r="B59" s="134"/>
      <c r="C59" s="134"/>
      <c r="D59" s="134"/>
      <c r="E59" s="134"/>
      <c r="F59" s="266">
        <f>SUM(F4:F55)</f>
        <v>0</v>
      </c>
      <c r="G59" s="134"/>
      <c r="H59" s="134"/>
      <c r="I59" s="286"/>
    </row>
    <row r="64" spans="1:8" ht="15">
      <c r="A64" s="267"/>
      <c r="B64" s="267"/>
      <c r="C64" s="267"/>
      <c r="D64" s="267"/>
      <c r="E64" s="267"/>
      <c r="F64" s="268"/>
      <c r="G64" s="267"/>
      <c r="H64" s="267"/>
    </row>
    <row r="65" spans="1:8" ht="15">
      <c r="A65" s="267"/>
      <c r="B65" s="267"/>
      <c r="C65" s="267"/>
      <c r="D65" s="267"/>
      <c r="E65" s="267"/>
      <c r="F65" s="268"/>
      <c r="G65" s="267"/>
      <c r="H65" s="267"/>
    </row>
    <row r="66" spans="1:8" ht="15">
      <c r="A66" s="267"/>
      <c r="B66" s="267"/>
      <c r="C66" s="267"/>
      <c r="D66" s="267"/>
      <c r="E66" s="267"/>
      <c r="F66" s="268"/>
      <c r="G66" s="267"/>
      <c r="H66" s="267"/>
    </row>
    <row r="67" spans="1:8" ht="15">
      <c r="A67" s="267"/>
      <c r="B67" s="267"/>
      <c r="C67" s="267"/>
      <c r="D67" s="267"/>
      <c r="E67" s="267"/>
      <c r="F67" s="268"/>
      <c r="G67" s="267"/>
      <c r="H67" s="267"/>
    </row>
    <row r="68" spans="1:8" ht="15">
      <c r="A68" s="267"/>
      <c r="B68" s="267"/>
      <c r="C68" s="267"/>
      <c r="D68" s="267"/>
      <c r="E68" s="267"/>
      <c r="F68" s="268"/>
      <c r="G68" s="267"/>
      <c r="H68" s="267"/>
    </row>
    <row r="69" spans="1:8" ht="15">
      <c r="A69" s="267"/>
      <c r="B69" s="267"/>
      <c r="C69" s="267"/>
      <c r="D69" s="267"/>
      <c r="E69" s="267"/>
      <c r="F69" s="268"/>
      <c r="G69" s="267"/>
      <c r="H69" s="267"/>
    </row>
    <row r="70" spans="1:8" ht="15">
      <c r="A70" s="267"/>
      <c r="B70" s="267"/>
      <c r="C70" s="267"/>
      <c r="D70" s="267"/>
      <c r="E70" s="267"/>
      <c r="F70" s="268"/>
      <c r="G70" s="267"/>
      <c r="H70" s="267"/>
    </row>
    <row r="71" spans="1:8" ht="15">
      <c r="A71" s="267"/>
      <c r="B71" s="267"/>
      <c r="C71" s="267"/>
      <c r="D71" s="267"/>
      <c r="E71" s="267"/>
      <c r="F71" s="268"/>
      <c r="G71" s="267"/>
      <c r="H71" s="267"/>
    </row>
    <row r="72" spans="1:8" ht="15">
      <c r="A72" s="267"/>
      <c r="B72" s="267"/>
      <c r="C72" s="267"/>
      <c r="D72" s="267"/>
      <c r="E72" s="267"/>
      <c r="F72" s="268"/>
      <c r="G72" s="267"/>
      <c r="H72" s="267"/>
    </row>
    <row r="73" spans="1:8" ht="15">
      <c r="A73" s="267"/>
      <c r="B73" s="267"/>
      <c r="C73" s="267"/>
      <c r="D73" s="267"/>
      <c r="E73" s="267"/>
      <c r="F73" s="268"/>
      <c r="G73" s="267"/>
      <c r="H73" s="267"/>
    </row>
    <row r="74" spans="1:8" ht="15">
      <c r="A74" s="267"/>
      <c r="B74" s="267"/>
      <c r="C74" s="267"/>
      <c r="D74" s="267"/>
      <c r="E74" s="267"/>
      <c r="F74" s="268"/>
      <c r="G74" s="267"/>
      <c r="H74" s="267"/>
    </row>
    <row r="75" spans="1:8" ht="15">
      <c r="A75" s="267"/>
      <c r="B75" s="267"/>
      <c r="C75" s="267"/>
      <c r="D75" s="267"/>
      <c r="E75" s="267"/>
      <c r="F75" s="268"/>
      <c r="G75" s="267"/>
      <c r="H75" s="267"/>
    </row>
    <row r="76" spans="1:8" ht="15">
      <c r="A76" s="267"/>
      <c r="B76" s="267"/>
      <c r="C76" s="267"/>
      <c r="D76" s="267"/>
      <c r="E76" s="267"/>
      <c r="F76" s="268"/>
      <c r="G76" s="267"/>
      <c r="H76" s="267"/>
    </row>
    <row r="77" spans="1:8" ht="15">
      <c r="A77" s="267"/>
      <c r="B77" s="267"/>
      <c r="C77" s="267"/>
      <c r="D77" s="267"/>
      <c r="E77" s="267"/>
      <c r="F77" s="268"/>
      <c r="G77" s="267"/>
      <c r="H77" s="267"/>
    </row>
    <row r="78" spans="1:8" ht="15">
      <c r="A78" s="267"/>
      <c r="B78" s="267"/>
      <c r="C78" s="267"/>
      <c r="D78" s="267"/>
      <c r="E78" s="267"/>
      <c r="F78" s="268"/>
      <c r="G78" s="267"/>
      <c r="H78" s="267"/>
    </row>
    <row r="79" spans="1:8" ht="15">
      <c r="A79" s="267"/>
      <c r="B79" s="267"/>
      <c r="C79" s="267"/>
      <c r="D79" s="267"/>
      <c r="E79" s="267"/>
      <c r="F79" s="268"/>
      <c r="G79" s="267"/>
      <c r="H79" s="267"/>
    </row>
    <row r="80" spans="1:8" ht="15">
      <c r="A80" s="267"/>
      <c r="B80" s="267"/>
      <c r="C80" s="267"/>
      <c r="D80" s="267"/>
      <c r="E80" s="267"/>
      <c r="F80" s="268"/>
      <c r="G80" s="267"/>
      <c r="H80" s="267"/>
    </row>
    <row r="81" spans="1:8" ht="15">
      <c r="A81" s="267"/>
      <c r="B81" s="267"/>
      <c r="C81" s="267"/>
      <c r="D81" s="267"/>
      <c r="E81" s="267"/>
      <c r="F81" s="268"/>
      <c r="G81" s="267"/>
      <c r="H81" s="267"/>
    </row>
    <row r="82" spans="1:8" ht="15">
      <c r="A82" s="267"/>
      <c r="B82" s="267"/>
      <c r="C82" s="267"/>
      <c r="D82" s="267"/>
      <c r="E82" s="267"/>
      <c r="F82" s="268"/>
      <c r="G82" s="267"/>
      <c r="H82" s="267"/>
    </row>
    <row r="83" spans="1:8" ht="15">
      <c r="A83" s="267"/>
      <c r="B83" s="267"/>
      <c r="C83" s="267"/>
      <c r="D83" s="267"/>
      <c r="E83" s="267"/>
      <c r="F83" s="268"/>
      <c r="G83" s="267"/>
      <c r="H83" s="267"/>
    </row>
    <row r="84" spans="1:8" ht="15">
      <c r="A84" s="267"/>
      <c r="B84" s="267"/>
      <c r="C84" s="267"/>
      <c r="D84" s="267"/>
      <c r="E84" s="267"/>
      <c r="F84" s="268"/>
      <c r="G84" s="267"/>
      <c r="H84" s="267"/>
    </row>
    <row r="85" spans="1:8" ht="15">
      <c r="A85" s="267"/>
      <c r="B85" s="267"/>
      <c r="C85" s="267"/>
      <c r="D85" s="267"/>
      <c r="E85" s="267"/>
      <c r="F85" s="268"/>
      <c r="G85" s="267"/>
      <c r="H85" s="267"/>
    </row>
    <row r="86" spans="1:8" ht="15">
      <c r="A86" s="267"/>
      <c r="B86" s="267"/>
      <c r="C86" s="267"/>
      <c r="D86" s="267"/>
      <c r="E86" s="267"/>
      <c r="F86" s="268"/>
      <c r="G86" s="267"/>
      <c r="H86" s="267"/>
    </row>
    <row r="87" spans="1:8" ht="15">
      <c r="A87" s="267"/>
      <c r="B87" s="267"/>
      <c r="C87" s="267"/>
      <c r="D87" s="267"/>
      <c r="E87" s="267"/>
      <c r="F87" s="268"/>
      <c r="G87" s="267"/>
      <c r="H87" s="267"/>
    </row>
    <row r="88" spans="1:8" ht="15">
      <c r="A88" s="267"/>
      <c r="B88" s="267"/>
      <c r="C88" s="267"/>
      <c r="D88" s="267"/>
      <c r="E88" s="267"/>
      <c r="F88" s="268"/>
      <c r="G88" s="267"/>
      <c r="H88" s="267"/>
    </row>
    <row r="89" spans="1:8" ht="15">
      <c r="A89" s="267"/>
      <c r="B89" s="267"/>
      <c r="C89" s="267"/>
      <c r="D89" s="267"/>
      <c r="E89" s="267"/>
      <c r="F89" s="268"/>
      <c r="G89" s="267"/>
      <c r="H89" s="267"/>
    </row>
    <row r="90" spans="1:8" ht="15">
      <c r="A90" s="267"/>
      <c r="B90" s="267"/>
      <c r="C90" s="267"/>
      <c r="D90" s="267"/>
      <c r="E90" s="267"/>
      <c r="F90" s="268"/>
      <c r="G90" s="267"/>
      <c r="H90" s="267"/>
    </row>
    <row r="91" spans="1:8" ht="15">
      <c r="A91" s="267"/>
      <c r="B91" s="267"/>
      <c r="C91" s="267"/>
      <c r="D91" s="267"/>
      <c r="E91" s="267"/>
      <c r="F91" s="268"/>
      <c r="G91" s="267"/>
      <c r="H91" s="267"/>
    </row>
    <row r="92" spans="1:8" ht="15">
      <c r="A92" s="267"/>
      <c r="B92" s="267"/>
      <c r="C92" s="267"/>
      <c r="D92" s="267"/>
      <c r="E92" s="267"/>
      <c r="F92" s="268"/>
      <c r="G92" s="267"/>
      <c r="H92" s="267"/>
    </row>
    <row r="93" spans="1:8" ht="15">
      <c r="A93" s="267"/>
      <c r="B93" s="267"/>
      <c r="C93" s="267"/>
      <c r="D93" s="267"/>
      <c r="E93" s="267"/>
      <c r="F93" s="268"/>
      <c r="G93" s="267"/>
      <c r="H93" s="267"/>
    </row>
    <row r="94" spans="1:8" ht="15">
      <c r="A94" s="267"/>
      <c r="B94" s="267"/>
      <c r="C94" s="267"/>
      <c r="D94" s="267"/>
      <c r="E94" s="267"/>
      <c r="F94" s="268"/>
      <c r="G94" s="267"/>
      <c r="H94" s="267"/>
    </row>
    <row r="95" spans="1:8" ht="15">
      <c r="A95" s="267"/>
      <c r="B95" s="267"/>
      <c r="C95" s="267"/>
      <c r="D95" s="267"/>
      <c r="E95" s="267"/>
      <c r="F95" s="268"/>
      <c r="G95" s="267"/>
      <c r="H95" s="267"/>
    </row>
    <row r="96" spans="1:8" ht="15">
      <c r="A96" s="267"/>
      <c r="B96" s="267"/>
      <c r="C96" s="267"/>
      <c r="D96" s="267"/>
      <c r="E96" s="267"/>
      <c r="F96" s="268"/>
      <c r="G96" s="267"/>
      <c r="H96" s="267"/>
    </row>
    <row r="97" spans="1:8" ht="15">
      <c r="A97" s="267"/>
      <c r="B97" s="267"/>
      <c r="C97" s="267"/>
      <c r="D97" s="267"/>
      <c r="E97" s="267"/>
      <c r="F97" s="268"/>
      <c r="G97" s="267"/>
      <c r="H97" s="267"/>
    </row>
    <row r="98" spans="1:8" ht="15">
      <c r="A98" s="267"/>
      <c r="B98" s="267"/>
      <c r="C98" s="267"/>
      <c r="D98" s="267"/>
      <c r="E98" s="267"/>
      <c r="F98" s="268"/>
      <c r="G98" s="267"/>
      <c r="H98" s="267"/>
    </row>
    <row r="99" spans="1:8" ht="15">
      <c r="A99" s="267"/>
      <c r="B99" s="267"/>
      <c r="C99" s="267"/>
      <c r="D99" s="267"/>
      <c r="E99" s="267"/>
      <c r="F99" s="268"/>
      <c r="G99" s="267"/>
      <c r="H99" s="267"/>
    </row>
    <row r="100" spans="1:8" ht="15">
      <c r="A100" s="267"/>
      <c r="B100" s="267"/>
      <c r="C100" s="267"/>
      <c r="D100" s="267"/>
      <c r="E100" s="267"/>
      <c r="F100" s="268"/>
      <c r="G100" s="267"/>
      <c r="H100" s="267"/>
    </row>
    <row r="101" spans="1:8" ht="15">
      <c r="A101" s="267"/>
      <c r="B101" s="267"/>
      <c r="C101" s="267"/>
      <c r="D101" s="267"/>
      <c r="E101" s="267"/>
      <c r="F101" s="268"/>
      <c r="G101" s="267"/>
      <c r="H101" s="267"/>
    </row>
    <row r="102" spans="1:8" ht="15">
      <c r="A102" s="267"/>
      <c r="B102" s="267"/>
      <c r="C102" s="267"/>
      <c r="D102" s="267"/>
      <c r="E102" s="267"/>
      <c r="F102" s="268"/>
      <c r="G102" s="267"/>
      <c r="H102" s="267"/>
    </row>
    <row r="103" spans="1:8" ht="15">
      <c r="A103" s="267"/>
      <c r="B103" s="267"/>
      <c r="C103" s="267"/>
      <c r="D103" s="267"/>
      <c r="E103" s="267"/>
      <c r="F103" s="268"/>
      <c r="G103" s="267"/>
      <c r="H103" s="267"/>
    </row>
    <row r="104" spans="1:8" ht="15">
      <c r="A104" s="267"/>
      <c r="B104" s="267"/>
      <c r="C104" s="267"/>
      <c r="D104" s="267"/>
      <c r="E104" s="267"/>
      <c r="F104" s="268"/>
      <c r="G104" s="267"/>
      <c r="H104" s="267"/>
    </row>
    <row r="105" spans="1:8" ht="15">
      <c r="A105" s="267"/>
      <c r="B105" s="267"/>
      <c r="C105" s="267"/>
      <c r="D105" s="267"/>
      <c r="E105" s="267"/>
      <c r="F105" s="268"/>
      <c r="G105" s="267"/>
      <c r="H105" s="267"/>
    </row>
    <row r="106" spans="1:8" ht="15">
      <c r="A106" s="267"/>
      <c r="B106" s="267"/>
      <c r="C106" s="267"/>
      <c r="D106" s="267"/>
      <c r="E106" s="267"/>
      <c r="F106" s="268"/>
      <c r="G106" s="267"/>
      <c r="H106" s="267"/>
    </row>
    <row r="107" spans="1:8" ht="15">
      <c r="A107" s="267"/>
      <c r="B107" s="267"/>
      <c r="C107" s="267"/>
      <c r="D107" s="267"/>
      <c r="E107" s="267"/>
      <c r="F107" s="268"/>
      <c r="G107" s="267"/>
      <c r="H107" s="267"/>
    </row>
    <row r="108" spans="1:8" ht="15">
      <c r="A108" s="267"/>
      <c r="B108" s="267"/>
      <c r="C108" s="267"/>
      <c r="D108" s="267"/>
      <c r="E108" s="267"/>
      <c r="F108" s="268"/>
      <c r="G108" s="267"/>
      <c r="H108" s="267"/>
    </row>
    <row r="109" spans="1:8" ht="15">
      <c r="A109" s="267"/>
      <c r="B109" s="267"/>
      <c r="C109" s="267"/>
      <c r="D109" s="267"/>
      <c r="E109" s="267"/>
      <c r="F109" s="268"/>
      <c r="G109" s="267"/>
      <c r="H109" s="267"/>
    </row>
    <row r="110" spans="1:8" ht="15">
      <c r="A110" s="267"/>
      <c r="B110" s="267"/>
      <c r="C110" s="267"/>
      <c r="D110" s="267"/>
      <c r="E110" s="267"/>
      <c r="F110" s="268"/>
      <c r="G110" s="267"/>
      <c r="H110" s="267"/>
    </row>
    <row r="111" spans="1:8" ht="15">
      <c r="A111" s="267"/>
      <c r="B111" s="267"/>
      <c r="C111" s="267"/>
      <c r="D111" s="267"/>
      <c r="E111" s="267"/>
      <c r="F111" s="268"/>
      <c r="G111" s="267"/>
      <c r="H111" s="267"/>
    </row>
    <row r="112" spans="1:8" ht="15">
      <c r="A112" s="267"/>
      <c r="B112" s="267"/>
      <c r="C112" s="267"/>
      <c r="D112" s="267"/>
      <c r="E112" s="267"/>
      <c r="F112" s="268"/>
      <c r="G112" s="267"/>
      <c r="H112" s="267"/>
    </row>
    <row r="113" spans="1:8" ht="15">
      <c r="A113" s="267"/>
      <c r="B113" s="267"/>
      <c r="C113" s="267"/>
      <c r="D113" s="267"/>
      <c r="E113" s="267"/>
      <c r="F113" s="268"/>
      <c r="G113" s="267"/>
      <c r="H113" s="267"/>
    </row>
    <row r="114" spans="1:8" ht="15">
      <c r="A114" s="267"/>
      <c r="B114" s="267"/>
      <c r="C114" s="267"/>
      <c r="D114" s="267"/>
      <c r="E114" s="267"/>
      <c r="F114" s="268"/>
      <c r="G114" s="267"/>
      <c r="H114" s="267"/>
    </row>
    <row r="115" spans="1:8" ht="15">
      <c r="A115" s="267"/>
      <c r="B115" s="267"/>
      <c r="C115" s="267"/>
      <c r="D115" s="267"/>
      <c r="E115" s="267"/>
      <c r="F115" s="268"/>
      <c r="G115" s="267"/>
      <c r="H115" s="267"/>
    </row>
    <row r="116" spans="1:8" ht="15">
      <c r="A116" s="267"/>
      <c r="B116" s="267"/>
      <c r="C116" s="267"/>
      <c r="D116" s="267"/>
      <c r="E116" s="267"/>
      <c r="F116" s="268"/>
      <c r="G116" s="267"/>
      <c r="H116" s="267"/>
    </row>
    <row r="117" spans="1:8" ht="15">
      <c r="A117" s="267"/>
      <c r="B117" s="267"/>
      <c r="C117" s="267"/>
      <c r="D117" s="267"/>
      <c r="E117" s="267"/>
      <c r="F117" s="268"/>
      <c r="G117" s="267"/>
      <c r="H117" s="267"/>
    </row>
    <row r="118" spans="1:8" ht="15">
      <c r="A118" s="267"/>
      <c r="B118" s="267"/>
      <c r="C118" s="267"/>
      <c r="D118" s="267"/>
      <c r="E118" s="267"/>
      <c r="F118" s="268"/>
      <c r="G118" s="267"/>
      <c r="H118" s="267"/>
    </row>
    <row r="119" spans="1:8" ht="15">
      <c r="A119" s="267"/>
      <c r="B119" s="267"/>
      <c r="C119" s="267"/>
      <c r="D119" s="267"/>
      <c r="E119" s="267"/>
      <c r="F119" s="268"/>
      <c r="G119" s="267"/>
      <c r="H119" s="267"/>
    </row>
    <row r="120" spans="1:8" ht="15">
      <c r="A120" s="267"/>
      <c r="B120" s="267"/>
      <c r="C120" s="267"/>
      <c r="D120" s="267"/>
      <c r="E120" s="267"/>
      <c r="F120" s="268"/>
      <c r="G120" s="267"/>
      <c r="H120" s="267"/>
    </row>
    <row r="121" spans="1:8" ht="15">
      <c r="A121" s="267"/>
      <c r="B121" s="267"/>
      <c r="C121" s="267"/>
      <c r="D121" s="267"/>
      <c r="E121" s="267"/>
      <c r="F121" s="268"/>
      <c r="G121" s="267"/>
      <c r="H121" s="267"/>
    </row>
    <row r="122" spans="1:8" ht="15">
      <c r="A122" s="267"/>
      <c r="B122" s="267"/>
      <c r="C122" s="267"/>
      <c r="D122" s="267"/>
      <c r="E122" s="267"/>
      <c r="F122" s="268"/>
      <c r="G122" s="267"/>
      <c r="H122" s="267"/>
    </row>
    <row r="123" spans="1:8" ht="15">
      <c r="A123" s="267"/>
      <c r="B123" s="267"/>
      <c r="C123" s="267"/>
      <c r="D123" s="267"/>
      <c r="E123" s="267"/>
      <c r="F123" s="268"/>
      <c r="G123" s="267"/>
      <c r="H123" s="267"/>
    </row>
    <row r="124" spans="1:8" ht="15">
      <c r="A124" s="267"/>
      <c r="B124" s="267"/>
      <c r="C124" s="267"/>
      <c r="D124" s="267"/>
      <c r="E124" s="267"/>
      <c r="F124" s="268"/>
      <c r="G124" s="267"/>
      <c r="H124" s="267"/>
    </row>
    <row r="125" spans="1:8" ht="15">
      <c r="A125" s="267"/>
      <c r="B125" s="267"/>
      <c r="C125" s="267"/>
      <c r="D125" s="267"/>
      <c r="E125" s="267"/>
      <c r="F125" s="268"/>
      <c r="G125" s="267"/>
      <c r="H125" s="267"/>
    </row>
    <row r="126" spans="1:8" ht="15">
      <c r="A126" s="267"/>
      <c r="B126" s="267"/>
      <c r="C126" s="267"/>
      <c r="D126" s="267"/>
      <c r="E126" s="267"/>
      <c r="F126" s="268"/>
      <c r="G126" s="267"/>
      <c r="H126" s="267"/>
    </row>
    <row r="127" spans="1:8" ht="15">
      <c r="A127" s="267"/>
      <c r="B127" s="267"/>
      <c r="C127" s="267"/>
      <c r="D127" s="267"/>
      <c r="E127" s="267"/>
      <c r="F127" s="268"/>
      <c r="G127" s="267"/>
      <c r="H127" s="267"/>
    </row>
    <row r="128" spans="1:8" ht="15">
      <c r="A128" s="267"/>
      <c r="B128" s="267"/>
      <c r="C128" s="267"/>
      <c r="D128" s="267"/>
      <c r="E128" s="267"/>
      <c r="F128" s="268"/>
      <c r="G128" s="267"/>
      <c r="H128" s="267"/>
    </row>
    <row r="129" spans="1:8" ht="15">
      <c r="A129" s="267"/>
      <c r="B129" s="267"/>
      <c r="C129" s="267"/>
      <c r="D129" s="267"/>
      <c r="E129" s="267"/>
      <c r="F129" s="268"/>
      <c r="G129" s="267"/>
      <c r="H129" s="267"/>
    </row>
    <row r="130" spans="1:8" ht="15">
      <c r="A130" s="267"/>
      <c r="B130" s="267"/>
      <c r="C130" s="267"/>
      <c r="D130" s="267"/>
      <c r="E130" s="267"/>
      <c r="F130" s="268"/>
      <c r="G130" s="267"/>
      <c r="H130" s="267"/>
    </row>
    <row r="131" spans="1:8" ht="15">
      <c r="A131" s="267"/>
      <c r="B131" s="267"/>
      <c r="C131" s="267"/>
      <c r="D131" s="267"/>
      <c r="E131" s="267"/>
      <c r="F131" s="268"/>
      <c r="G131" s="267"/>
      <c r="H131" s="267"/>
    </row>
    <row r="132" spans="1:8" ht="15">
      <c r="A132" s="267"/>
      <c r="B132" s="267"/>
      <c r="C132" s="267"/>
      <c r="D132" s="267"/>
      <c r="E132" s="267"/>
      <c r="F132" s="268"/>
      <c r="G132" s="267"/>
      <c r="H132" s="267"/>
    </row>
    <row r="133" spans="1:8" ht="15">
      <c r="A133" s="267"/>
      <c r="B133" s="267"/>
      <c r="C133" s="267"/>
      <c r="D133" s="267"/>
      <c r="E133" s="267"/>
      <c r="F133" s="268"/>
      <c r="G133" s="267"/>
      <c r="H133" s="267"/>
    </row>
    <row r="134" spans="1:8" ht="15">
      <c r="A134" s="267"/>
      <c r="B134" s="267"/>
      <c r="C134" s="267"/>
      <c r="D134" s="267"/>
      <c r="E134" s="267"/>
      <c r="F134" s="268"/>
      <c r="G134" s="267"/>
      <c r="H134" s="267"/>
    </row>
    <row r="135" spans="1:8" ht="15">
      <c r="A135" s="267"/>
      <c r="B135" s="267"/>
      <c r="C135" s="267"/>
      <c r="D135" s="267"/>
      <c r="E135" s="267"/>
      <c r="F135" s="268"/>
      <c r="G135" s="267"/>
      <c r="H135" s="267"/>
    </row>
    <row r="136" spans="1:8" ht="15">
      <c r="A136" s="267"/>
      <c r="B136" s="267"/>
      <c r="C136" s="267"/>
      <c r="D136" s="267"/>
      <c r="E136" s="267"/>
      <c r="F136" s="268"/>
      <c r="G136" s="267"/>
      <c r="H136" s="267"/>
    </row>
    <row r="137" spans="1:8" ht="15">
      <c r="A137" s="267"/>
      <c r="B137" s="267"/>
      <c r="C137" s="267"/>
      <c r="D137" s="267"/>
      <c r="E137" s="267"/>
      <c r="F137" s="268"/>
      <c r="G137" s="267"/>
      <c r="H137" s="267"/>
    </row>
    <row r="138" spans="1:8" ht="15">
      <c r="A138" s="267"/>
      <c r="B138" s="267"/>
      <c r="C138" s="267"/>
      <c r="D138" s="267"/>
      <c r="E138" s="267"/>
      <c r="F138" s="268"/>
      <c r="G138" s="267"/>
      <c r="H138" s="267"/>
    </row>
    <row r="139" spans="1:8" ht="15">
      <c r="A139" s="267"/>
      <c r="B139" s="267"/>
      <c r="C139" s="267"/>
      <c r="D139" s="267"/>
      <c r="E139" s="267"/>
      <c r="F139" s="268"/>
      <c r="G139" s="267"/>
      <c r="H139" s="267"/>
    </row>
    <row r="140" spans="1:8" ht="15">
      <c r="A140" s="267"/>
      <c r="B140" s="267"/>
      <c r="C140" s="267"/>
      <c r="D140" s="267"/>
      <c r="E140" s="267"/>
      <c r="F140" s="268"/>
      <c r="G140" s="267"/>
      <c r="H140" s="267"/>
    </row>
    <row r="141" spans="1:8" ht="15">
      <c r="A141" s="267"/>
      <c r="B141" s="267"/>
      <c r="C141" s="267"/>
      <c r="D141" s="267"/>
      <c r="E141" s="267"/>
      <c r="F141" s="268"/>
      <c r="G141" s="267"/>
      <c r="H141" s="267"/>
    </row>
    <row r="142" spans="1:8" ht="15">
      <c r="A142" s="267"/>
      <c r="B142" s="267"/>
      <c r="C142" s="267"/>
      <c r="D142" s="267"/>
      <c r="E142" s="267"/>
      <c r="F142" s="268"/>
      <c r="G142" s="267"/>
      <c r="H142" s="267"/>
    </row>
    <row r="143" spans="1:8" ht="15">
      <c r="A143" s="267"/>
      <c r="B143" s="267"/>
      <c r="C143" s="267"/>
      <c r="D143" s="267"/>
      <c r="E143" s="267"/>
      <c r="F143" s="268"/>
      <c r="G143" s="267"/>
      <c r="H143" s="267"/>
    </row>
    <row r="144" spans="1:8" ht="15">
      <c r="A144" s="267"/>
      <c r="B144" s="267"/>
      <c r="C144" s="267"/>
      <c r="D144" s="267"/>
      <c r="E144" s="267"/>
      <c r="F144" s="268"/>
      <c r="G144" s="267"/>
      <c r="H144" s="267"/>
    </row>
    <row r="145" spans="1:8" ht="15">
      <c r="A145" s="267"/>
      <c r="B145" s="267"/>
      <c r="C145" s="267"/>
      <c r="D145" s="267"/>
      <c r="E145" s="267"/>
      <c r="F145" s="268"/>
      <c r="G145" s="267"/>
      <c r="H145" s="267"/>
    </row>
    <row r="146" spans="1:8" ht="15">
      <c r="A146" s="267"/>
      <c r="B146" s="267"/>
      <c r="C146" s="267"/>
      <c r="D146" s="267"/>
      <c r="E146" s="267"/>
      <c r="F146" s="268"/>
      <c r="G146" s="267"/>
      <c r="H146" s="267"/>
    </row>
    <row r="147" spans="1:8" ht="15">
      <c r="A147" s="267"/>
      <c r="B147" s="267"/>
      <c r="C147" s="267"/>
      <c r="D147" s="267"/>
      <c r="E147" s="267"/>
      <c r="F147" s="268"/>
      <c r="G147" s="267"/>
      <c r="H147" s="267"/>
    </row>
    <row r="148" spans="1:8" ht="15">
      <c r="A148" s="267"/>
      <c r="B148" s="267"/>
      <c r="C148" s="267"/>
      <c r="D148" s="267"/>
      <c r="E148" s="267"/>
      <c r="F148" s="268"/>
      <c r="G148" s="267"/>
      <c r="H148" s="267"/>
    </row>
    <row r="149" spans="1:8" ht="15">
      <c r="A149" s="267"/>
      <c r="B149" s="267"/>
      <c r="C149" s="267"/>
      <c r="D149" s="267"/>
      <c r="E149" s="267"/>
      <c r="F149" s="268"/>
      <c r="G149" s="267"/>
      <c r="H149" s="267"/>
    </row>
    <row r="150" spans="1:8" ht="15">
      <c r="A150" s="267"/>
      <c r="B150" s="267"/>
      <c r="C150" s="267"/>
      <c r="D150" s="267"/>
      <c r="E150" s="267"/>
      <c r="F150" s="268"/>
      <c r="G150" s="267"/>
      <c r="H150" s="267"/>
    </row>
    <row r="151" spans="1:8" ht="15">
      <c r="A151" s="267"/>
      <c r="B151" s="267"/>
      <c r="C151" s="267"/>
      <c r="D151" s="267"/>
      <c r="E151" s="267"/>
      <c r="F151" s="268"/>
      <c r="G151" s="267"/>
      <c r="H151" s="267"/>
    </row>
    <row r="152" spans="1:8" ht="15">
      <c r="A152" s="267"/>
      <c r="B152" s="267"/>
      <c r="C152" s="267"/>
      <c r="D152" s="267"/>
      <c r="E152" s="267"/>
      <c r="F152" s="268"/>
      <c r="G152" s="267"/>
      <c r="H152" s="267"/>
    </row>
    <row r="153" spans="1:8" ht="15">
      <c r="A153" s="267"/>
      <c r="B153" s="267"/>
      <c r="C153" s="267"/>
      <c r="D153" s="267"/>
      <c r="E153" s="267"/>
      <c r="F153" s="268"/>
      <c r="G153" s="267"/>
      <c r="H153" s="267"/>
    </row>
    <row r="154" spans="1:8" ht="15">
      <c r="A154" s="267"/>
      <c r="B154" s="267"/>
      <c r="C154" s="267"/>
      <c r="D154" s="267"/>
      <c r="E154" s="267"/>
      <c r="F154" s="268"/>
      <c r="G154" s="267"/>
      <c r="H154" s="267"/>
    </row>
    <row r="155" spans="1:8" ht="15">
      <c r="A155" s="267"/>
      <c r="B155" s="267"/>
      <c r="C155" s="267"/>
      <c r="D155" s="267"/>
      <c r="E155" s="267"/>
      <c r="F155" s="268"/>
      <c r="G155" s="267"/>
      <c r="H155" s="267"/>
    </row>
    <row r="156" spans="1:8" ht="15">
      <c r="A156" s="267"/>
      <c r="B156" s="267"/>
      <c r="C156" s="267"/>
      <c r="D156" s="267"/>
      <c r="E156" s="267"/>
      <c r="F156" s="268"/>
      <c r="G156" s="267"/>
      <c r="H156" s="267"/>
    </row>
    <row r="157" spans="1:8" ht="15">
      <c r="A157" s="267"/>
      <c r="B157" s="267"/>
      <c r="C157" s="267"/>
      <c r="D157" s="267"/>
      <c r="E157" s="267"/>
      <c r="F157" s="268"/>
      <c r="G157" s="267"/>
      <c r="H157" s="267"/>
    </row>
    <row r="158" spans="1:8" ht="15">
      <c r="A158" s="267"/>
      <c r="B158" s="267"/>
      <c r="C158" s="267"/>
      <c r="D158" s="267"/>
      <c r="E158" s="267"/>
      <c r="F158" s="268"/>
      <c r="G158" s="267"/>
      <c r="H158" s="267"/>
    </row>
    <row r="159" spans="1:8" ht="15">
      <c r="A159" s="267"/>
      <c r="B159" s="267"/>
      <c r="C159" s="267"/>
      <c r="D159" s="267"/>
      <c r="E159" s="267"/>
      <c r="F159" s="268"/>
      <c r="G159" s="267"/>
      <c r="H159" s="267"/>
    </row>
    <row r="160" spans="1:8" ht="15">
      <c r="A160" s="267"/>
      <c r="B160" s="267"/>
      <c r="C160" s="267"/>
      <c r="D160" s="267"/>
      <c r="E160" s="267"/>
      <c r="F160" s="268"/>
      <c r="G160" s="267"/>
      <c r="H160" s="267"/>
    </row>
    <row r="161" spans="1:8" ht="15">
      <c r="A161" s="267"/>
      <c r="B161" s="267"/>
      <c r="C161" s="267"/>
      <c r="D161" s="267"/>
      <c r="E161" s="267"/>
      <c r="F161" s="268"/>
      <c r="G161" s="267"/>
      <c r="H161" s="267"/>
    </row>
    <row r="162" spans="1:8" ht="15">
      <c r="A162" s="267"/>
      <c r="B162" s="267"/>
      <c r="C162" s="267"/>
      <c r="D162" s="267"/>
      <c r="E162" s="267"/>
      <c r="F162" s="268"/>
      <c r="G162" s="267"/>
      <c r="H162" s="267"/>
    </row>
    <row r="163" spans="1:8" ht="15">
      <c r="A163" s="267"/>
      <c r="B163" s="267"/>
      <c r="C163" s="267"/>
      <c r="D163" s="267"/>
      <c r="E163" s="267"/>
      <c r="F163" s="268"/>
      <c r="G163" s="267"/>
      <c r="H163" s="267"/>
    </row>
    <row r="164" spans="1:8" ht="15">
      <c r="A164" s="267"/>
      <c r="B164" s="267"/>
      <c r="C164" s="267"/>
      <c r="D164" s="267"/>
      <c r="E164" s="267"/>
      <c r="F164" s="268"/>
      <c r="G164" s="267"/>
      <c r="H164" s="267"/>
    </row>
    <row r="165" spans="1:8" ht="15">
      <c r="A165" s="267"/>
      <c r="B165" s="267"/>
      <c r="C165" s="267"/>
      <c r="D165" s="267"/>
      <c r="E165" s="267"/>
      <c r="F165" s="268"/>
      <c r="G165" s="267"/>
      <c r="H165" s="267"/>
    </row>
    <row r="166" spans="1:8" ht="15">
      <c r="A166" s="267"/>
      <c r="B166" s="267"/>
      <c r="C166" s="267"/>
      <c r="D166" s="267"/>
      <c r="E166" s="267"/>
      <c r="F166" s="268"/>
      <c r="G166" s="267"/>
      <c r="H166" s="267"/>
    </row>
    <row r="167" spans="1:8" ht="15">
      <c r="A167" s="267"/>
      <c r="B167" s="267"/>
      <c r="C167" s="267"/>
      <c r="D167" s="267"/>
      <c r="E167" s="267"/>
      <c r="F167" s="268"/>
      <c r="G167" s="267"/>
      <c r="H167" s="267"/>
    </row>
    <row r="168" spans="1:8" ht="15">
      <c r="A168" s="267"/>
      <c r="B168" s="267"/>
      <c r="C168" s="267"/>
      <c r="D168" s="267"/>
      <c r="E168" s="267"/>
      <c r="F168" s="268"/>
      <c r="G168" s="267"/>
      <c r="H168" s="267"/>
    </row>
    <row r="169" spans="1:8" ht="15">
      <c r="A169" s="267"/>
      <c r="B169" s="267"/>
      <c r="C169" s="267"/>
      <c r="D169" s="267"/>
      <c r="E169" s="267"/>
      <c r="F169" s="268"/>
      <c r="G169" s="267"/>
      <c r="H169" s="267"/>
    </row>
    <row r="170" spans="1:8" ht="15">
      <c r="A170" s="267"/>
      <c r="B170" s="267"/>
      <c r="C170" s="267"/>
      <c r="D170" s="267"/>
      <c r="E170" s="267"/>
      <c r="F170" s="268"/>
      <c r="G170" s="267"/>
      <c r="H170" s="267"/>
    </row>
    <row r="171" spans="1:8" ht="15">
      <c r="A171" s="267"/>
      <c r="B171" s="267"/>
      <c r="C171" s="267"/>
      <c r="D171" s="267"/>
      <c r="E171" s="267"/>
      <c r="F171" s="268"/>
      <c r="G171" s="267"/>
      <c r="H171" s="267"/>
    </row>
    <row r="172" spans="1:8" ht="15">
      <c r="A172" s="267"/>
      <c r="B172" s="267"/>
      <c r="C172" s="267"/>
      <c r="D172" s="267"/>
      <c r="E172" s="267"/>
      <c r="F172" s="268"/>
      <c r="G172" s="267"/>
      <c r="H172" s="267"/>
    </row>
    <row r="173" spans="1:8" ht="15">
      <c r="A173" s="267"/>
      <c r="B173" s="267"/>
      <c r="C173" s="267"/>
      <c r="D173" s="267"/>
      <c r="E173" s="267"/>
      <c r="F173" s="268"/>
      <c r="G173" s="267"/>
      <c r="H173" s="267"/>
    </row>
    <row r="174" spans="1:8" ht="15">
      <c r="A174" s="267"/>
      <c r="B174" s="267"/>
      <c r="C174" s="267"/>
      <c r="D174" s="267"/>
      <c r="E174" s="267"/>
      <c r="F174" s="268"/>
      <c r="G174" s="267"/>
      <c r="H174" s="267"/>
    </row>
    <row r="175" spans="1:8" ht="15">
      <c r="A175" s="267"/>
      <c r="B175" s="267"/>
      <c r="C175" s="267"/>
      <c r="D175" s="267"/>
      <c r="E175" s="267"/>
      <c r="F175" s="268"/>
      <c r="G175" s="267"/>
      <c r="H175" s="267"/>
    </row>
    <row r="176" spans="1:8" ht="15">
      <c r="A176" s="267"/>
      <c r="B176" s="267"/>
      <c r="C176" s="267"/>
      <c r="D176" s="267"/>
      <c r="E176" s="267"/>
      <c r="F176" s="268"/>
      <c r="G176" s="267"/>
      <c r="H176" s="267"/>
    </row>
    <row r="177" spans="1:8" ht="15">
      <c r="A177" s="267"/>
      <c r="B177" s="267"/>
      <c r="C177" s="267"/>
      <c r="D177" s="267"/>
      <c r="E177" s="267"/>
      <c r="F177" s="268"/>
      <c r="G177" s="267"/>
      <c r="H177" s="267"/>
    </row>
    <row r="178" spans="1:8" ht="15">
      <c r="A178" s="267"/>
      <c r="B178" s="267"/>
      <c r="C178" s="267"/>
      <c r="D178" s="267"/>
      <c r="E178" s="267"/>
      <c r="F178" s="268"/>
      <c r="G178" s="267"/>
      <c r="H178" s="267"/>
    </row>
    <row r="179" spans="1:8" ht="15">
      <c r="A179" s="267"/>
      <c r="B179" s="267"/>
      <c r="C179" s="267"/>
      <c r="D179" s="267"/>
      <c r="E179" s="267"/>
      <c r="F179" s="268"/>
      <c r="G179" s="267"/>
      <c r="H179" s="267"/>
    </row>
    <row r="180" spans="1:8" ht="15">
      <c r="A180" s="267"/>
      <c r="B180" s="267"/>
      <c r="C180" s="267"/>
      <c r="D180" s="267"/>
      <c r="E180" s="267"/>
      <c r="F180" s="268"/>
      <c r="G180" s="267"/>
      <c r="H180" s="267"/>
    </row>
    <row r="181" spans="1:8" ht="15">
      <c r="A181" s="267"/>
      <c r="B181" s="267"/>
      <c r="C181" s="267"/>
      <c r="D181" s="267"/>
      <c r="E181" s="267"/>
      <c r="F181" s="268"/>
      <c r="G181" s="267"/>
      <c r="H181" s="267"/>
    </row>
    <row r="182" spans="1:8" ht="15">
      <c r="A182" s="267"/>
      <c r="B182" s="267"/>
      <c r="C182" s="267"/>
      <c r="D182" s="267"/>
      <c r="E182" s="267"/>
      <c r="F182" s="268"/>
      <c r="G182" s="267"/>
      <c r="H182" s="267"/>
    </row>
    <row r="183" spans="1:8" ht="15">
      <c r="A183" s="267"/>
      <c r="B183" s="267"/>
      <c r="C183" s="267"/>
      <c r="D183" s="267"/>
      <c r="E183" s="267"/>
      <c r="F183" s="268"/>
      <c r="G183" s="267"/>
      <c r="H183" s="267"/>
    </row>
    <row r="184" spans="1:8" ht="15">
      <c r="A184" s="267"/>
      <c r="B184" s="267"/>
      <c r="C184" s="267"/>
      <c r="D184" s="267"/>
      <c r="E184" s="267"/>
      <c r="F184" s="268"/>
      <c r="G184" s="267"/>
      <c r="H184" s="267"/>
    </row>
    <row r="185" spans="1:8" ht="15">
      <c r="A185" s="267"/>
      <c r="B185" s="267"/>
      <c r="C185" s="267"/>
      <c r="D185" s="267"/>
      <c r="E185" s="267"/>
      <c r="F185" s="268"/>
      <c r="G185" s="267"/>
      <c r="H185" s="267"/>
    </row>
    <row r="186" spans="1:8" ht="15">
      <c r="A186" s="267"/>
      <c r="B186" s="267"/>
      <c r="C186" s="267"/>
      <c r="D186" s="267"/>
      <c r="E186" s="267"/>
      <c r="F186" s="268"/>
      <c r="G186" s="267"/>
      <c r="H186" s="267"/>
    </row>
    <row r="187" spans="1:8" ht="15">
      <c r="A187" s="267"/>
      <c r="B187" s="267"/>
      <c r="C187" s="267"/>
      <c r="D187" s="267"/>
      <c r="E187" s="267"/>
      <c r="F187" s="268"/>
      <c r="G187" s="267"/>
      <c r="H187" s="267"/>
    </row>
    <row r="188" spans="1:8" ht="15">
      <c r="A188" s="267"/>
      <c r="B188" s="267"/>
      <c r="C188" s="267"/>
      <c r="D188" s="267"/>
      <c r="E188" s="267"/>
      <c r="F188" s="268"/>
      <c r="G188" s="267"/>
      <c r="H188" s="267"/>
    </row>
    <row r="189" spans="1:8" ht="15">
      <c r="A189" s="267"/>
      <c r="B189" s="267"/>
      <c r="C189" s="267"/>
      <c r="D189" s="267"/>
      <c r="E189" s="267"/>
      <c r="F189" s="268"/>
      <c r="G189" s="267"/>
      <c r="H189" s="267"/>
    </row>
    <row r="190" spans="1:8" ht="15">
      <c r="A190" s="267"/>
      <c r="B190" s="267"/>
      <c r="C190" s="267"/>
      <c r="D190" s="267"/>
      <c r="E190" s="267"/>
      <c r="F190" s="268"/>
      <c r="G190" s="267"/>
      <c r="H190" s="267"/>
    </row>
    <row r="191" spans="1:8" ht="15">
      <c r="A191" s="267"/>
      <c r="B191" s="267"/>
      <c r="C191" s="267"/>
      <c r="D191" s="267"/>
      <c r="E191" s="267"/>
      <c r="F191" s="268"/>
      <c r="G191" s="267"/>
      <c r="H191" s="267"/>
    </row>
    <row r="192" spans="1:8" ht="15">
      <c r="A192" s="267"/>
      <c r="B192" s="267"/>
      <c r="C192" s="267"/>
      <c r="D192" s="267"/>
      <c r="E192" s="267"/>
      <c r="F192" s="268"/>
      <c r="G192" s="267"/>
      <c r="H192" s="267"/>
    </row>
    <row r="193" spans="1:8" ht="15">
      <c r="A193" s="267"/>
      <c r="B193" s="267"/>
      <c r="C193" s="267"/>
      <c r="D193" s="267"/>
      <c r="E193" s="267"/>
      <c r="F193" s="268"/>
      <c r="G193" s="267"/>
      <c r="H193" s="267"/>
    </row>
    <row r="194" spans="1:8" ht="15">
      <c r="A194" s="267"/>
      <c r="B194" s="267"/>
      <c r="C194" s="267"/>
      <c r="D194" s="267"/>
      <c r="E194" s="267"/>
      <c r="F194" s="268"/>
      <c r="G194" s="267"/>
      <c r="H194" s="267"/>
    </row>
    <row r="195" spans="1:8" ht="15">
      <c r="A195" s="267"/>
      <c r="B195" s="267"/>
      <c r="C195" s="267"/>
      <c r="D195" s="267"/>
      <c r="E195" s="267"/>
      <c r="F195" s="268"/>
      <c r="G195" s="267"/>
      <c r="H195" s="267"/>
    </row>
    <row r="196" spans="1:8" ht="15">
      <c r="A196" s="267"/>
      <c r="B196" s="267"/>
      <c r="C196" s="267"/>
      <c r="D196" s="267"/>
      <c r="E196" s="267"/>
      <c r="F196" s="268"/>
      <c r="G196" s="267"/>
      <c r="H196" s="267"/>
    </row>
    <row r="197" spans="1:8" ht="15">
      <c r="A197" s="267"/>
      <c r="B197" s="267"/>
      <c r="C197" s="267"/>
      <c r="D197" s="267"/>
      <c r="E197" s="267"/>
      <c r="F197" s="268"/>
      <c r="G197" s="267"/>
      <c r="H197" s="267"/>
    </row>
    <row r="198" spans="1:8" ht="15">
      <c r="A198" s="267"/>
      <c r="B198" s="267"/>
      <c r="C198" s="267"/>
      <c r="D198" s="267"/>
      <c r="E198" s="267"/>
      <c r="F198" s="268"/>
      <c r="G198" s="267"/>
      <c r="H198" s="267"/>
    </row>
    <row r="199" spans="1:8" ht="15">
      <c r="A199" s="267"/>
      <c r="B199" s="267"/>
      <c r="C199" s="267"/>
      <c r="D199" s="267"/>
      <c r="E199" s="267"/>
      <c r="F199" s="268"/>
      <c r="G199" s="267"/>
      <c r="H199" s="267"/>
    </row>
    <row r="200" spans="1:8" ht="15">
      <c r="A200" s="267"/>
      <c r="B200" s="267"/>
      <c r="C200" s="267"/>
      <c r="D200" s="267"/>
      <c r="E200" s="267"/>
      <c r="F200" s="268"/>
      <c r="G200" s="267"/>
      <c r="H200" s="267"/>
    </row>
    <row r="201" spans="1:8" ht="15">
      <c r="A201" s="267"/>
      <c r="B201" s="267"/>
      <c r="C201" s="267"/>
      <c r="D201" s="267"/>
      <c r="E201" s="267"/>
      <c r="F201" s="268"/>
      <c r="G201" s="267"/>
      <c r="H201" s="267"/>
    </row>
    <row r="202" spans="1:8" ht="15">
      <c r="A202" s="267"/>
      <c r="B202" s="267"/>
      <c r="C202" s="267"/>
      <c r="D202" s="267"/>
      <c r="E202" s="267"/>
      <c r="F202" s="268"/>
      <c r="G202" s="267"/>
      <c r="H202" s="267"/>
    </row>
    <row r="203" spans="1:8" ht="15">
      <c r="A203" s="267"/>
      <c r="B203" s="267"/>
      <c r="C203" s="267"/>
      <c r="D203" s="267"/>
      <c r="E203" s="267"/>
      <c r="F203" s="268"/>
      <c r="G203" s="267"/>
      <c r="H203" s="267"/>
    </row>
    <row r="204" spans="1:8" ht="15">
      <c r="A204" s="267"/>
      <c r="B204" s="267"/>
      <c r="C204" s="267"/>
      <c r="D204" s="267"/>
      <c r="E204" s="267"/>
      <c r="F204" s="268"/>
      <c r="G204" s="267"/>
      <c r="H204" s="267"/>
    </row>
    <row r="205" spans="1:8" ht="15">
      <c r="A205" s="267"/>
      <c r="B205" s="267"/>
      <c r="C205" s="267"/>
      <c r="D205" s="267"/>
      <c r="E205" s="267"/>
      <c r="F205" s="268"/>
      <c r="G205" s="267"/>
      <c r="H205" s="267"/>
    </row>
    <row r="206" spans="1:8" ht="15">
      <c r="A206" s="267"/>
      <c r="B206" s="267"/>
      <c r="C206" s="267"/>
      <c r="D206" s="267"/>
      <c r="E206" s="267"/>
      <c r="F206" s="268"/>
      <c r="G206" s="267"/>
      <c r="H206" s="267"/>
    </row>
    <row r="207" spans="1:8" ht="15">
      <c r="A207" s="267"/>
      <c r="B207" s="267"/>
      <c r="C207" s="267"/>
      <c r="D207" s="267"/>
      <c r="E207" s="267"/>
      <c r="F207" s="268"/>
      <c r="G207" s="267"/>
      <c r="H207" s="267"/>
    </row>
    <row r="208" spans="1:8" ht="15">
      <c r="A208" s="267"/>
      <c r="B208" s="267"/>
      <c r="C208" s="267"/>
      <c r="D208" s="267"/>
      <c r="E208" s="267"/>
      <c r="F208" s="268"/>
      <c r="G208" s="267"/>
      <c r="H208" s="267"/>
    </row>
    <row r="209" spans="1:8" ht="15">
      <c r="A209" s="267"/>
      <c r="B209" s="267"/>
      <c r="C209" s="267"/>
      <c r="D209" s="267"/>
      <c r="E209" s="267"/>
      <c r="F209" s="268"/>
      <c r="G209" s="267"/>
      <c r="H209" s="267"/>
    </row>
    <row r="210" spans="1:8" ht="15">
      <c r="A210" s="267"/>
      <c r="B210" s="267"/>
      <c r="C210" s="267"/>
      <c r="D210" s="267"/>
      <c r="E210" s="267"/>
      <c r="F210" s="268"/>
      <c r="G210" s="267"/>
      <c r="H210" s="267"/>
    </row>
    <row r="211" spans="1:8" ht="15">
      <c r="A211" s="267"/>
      <c r="B211" s="267"/>
      <c r="C211" s="267"/>
      <c r="D211" s="267"/>
      <c r="E211" s="267"/>
      <c r="F211" s="268"/>
      <c r="G211" s="267"/>
      <c r="H211" s="267"/>
    </row>
    <row r="212" spans="1:8" ht="15">
      <c r="A212" s="267"/>
      <c r="B212" s="267"/>
      <c r="C212" s="267"/>
      <c r="D212" s="267"/>
      <c r="E212" s="267"/>
      <c r="F212" s="268"/>
      <c r="G212" s="267"/>
      <c r="H212" s="267"/>
    </row>
    <row r="213" spans="1:8" ht="15">
      <c r="A213" s="267"/>
      <c r="B213" s="267"/>
      <c r="C213" s="267"/>
      <c r="D213" s="267"/>
      <c r="E213" s="267"/>
      <c r="F213" s="268"/>
      <c r="G213" s="267"/>
      <c r="H213" s="267"/>
    </row>
    <row r="214" spans="1:8" ht="15">
      <c r="A214" s="267"/>
      <c r="B214" s="267"/>
      <c r="C214" s="267"/>
      <c r="D214" s="267"/>
      <c r="E214" s="267"/>
      <c r="F214" s="268"/>
      <c r="G214" s="267"/>
      <c r="H214" s="267"/>
    </row>
    <row r="215" spans="1:8" ht="15">
      <c r="A215" s="267"/>
      <c r="B215" s="267"/>
      <c r="C215" s="267"/>
      <c r="D215" s="267"/>
      <c r="E215" s="267"/>
      <c r="F215" s="268"/>
      <c r="G215" s="267"/>
      <c r="H215" s="267"/>
    </row>
    <row r="216" spans="1:8" ht="15">
      <c r="A216" s="267"/>
      <c r="B216" s="267"/>
      <c r="C216" s="267"/>
      <c r="D216" s="267"/>
      <c r="E216" s="267"/>
      <c r="F216" s="268"/>
      <c r="G216" s="267"/>
      <c r="H216" s="267"/>
    </row>
    <row r="217" spans="1:8" ht="15">
      <c r="A217" s="267"/>
      <c r="B217" s="267"/>
      <c r="C217" s="267"/>
      <c r="D217" s="267"/>
      <c r="E217" s="267"/>
      <c r="F217" s="268"/>
      <c r="G217" s="267"/>
      <c r="H217" s="267"/>
    </row>
    <row r="218" spans="1:8" ht="15">
      <c r="A218" s="267"/>
      <c r="B218" s="267"/>
      <c r="C218" s="267"/>
      <c r="D218" s="267"/>
      <c r="E218" s="267"/>
      <c r="F218" s="268"/>
      <c r="G218" s="267"/>
      <c r="H218" s="267"/>
    </row>
    <row r="219" spans="1:8" ht="15">
      <c r="A219" s="267"/>
      <c r="B219" s="267"/>
      <c r="C219" s="267"/>
      <c r="D219" s="267"/>
      <c r="E219" s="267"/>
      <c r="F219" s="268"/>
      <c r="G219" s="267"/>
      <c r="H219" s="267"/>
    </row>
    <row r="220" spans="1:8" ht="15">
      <c r="A220" s="267"/>
      <c r="B220" s="267"/>
      <c r="C220" s="267"/>
      <c r="D220" s="267"/>
      <c r="E220" s="267"/>
      <c r="F220" s="268"/>
      <c r="G220" s="267"/>
      <c r="H220" s="267"/>
    </row>
    <row r="221" spans="1:8" ht="15">
      <c r="A221" s="267"/>
      <c r="B221" s="267"/>
      <c r="C221" s="267"/>
      <c r="D221" s="267"/>
      <c r="E221" s="267"/>
      <c r="F221" s="268"/>
      <c r="G221" s="267"/>
      <c r="H221" s="267"/>
    </row>
    <row r="222" spans="1:8" ht="15">
      <c r="A222" s="267"/>
      <c r="B222" s="267"/>
      <c r="C222" s="267"/>
      <c r="D222" s="267"/>
      <c r="E222" s="267"/>
      <c r="F222" s="268"/>
      <c r="G222" s="267"/>
      <c r="H222" s="267"/>
    </row>
    <row r="223" spans="1:8" ht="15">
      <c r="A223" s="267"/>
      <c r="B223" s="267"/>
      <c r="C223" s="267"/>
      <c r="D223" s="267"/>
      <c r="E223" s="267"/>
      <c r="F223" s="268"/>
      <c r="G223" s="267"/>
      <c r="H223" s="267"/>
    </row>
    <row r="224" spans="1:8" ht="15">
      <c r="A224" s="267"/>
      <c r="B224" s="267"/>
      <c r="C224" s="267"/>
      <c r="D224" s="267"/>
      <c r="E224" s="267"/>
      <c r="F224" s="268"/>
      <c r="G224" s="267"/>
      <c r="H224" s="267"/>
    </row>
    <row r="225" spans="1:8" ht="15">
      <c r="A225" s="267"/>
      <c r="B225" s="267"/>
      <c r="C225" s="267"/>
      <c r="D225" s="267"/>
      <c r="E225" s="267"/>
      <c r="F225" s="268"/>
      <c r="G225" s="267"/>
      <c r="H225" s="267"/>
    </row>
    <row r="226" spans="1:8" ht="15">
      <c r="A226" s="267"/>
      <c r="B226" s="267"/>
      <c r="C226" s="267"/>
      <c r="D226" s="267"/>
      <c r="E226" s="267"/>
      <c r="F226" s="268"/>
      <c r="G226" s="267"/>
      <c r="H226" s="267"/>
    </row>
    <row r="227" spans="1:8" ht="15">
      <c r="A227" s="267"/>
      <c r="B227" s="267"/>
      <c r="C227" s="267"/>
      <c r="D227" s="267"/>
      <c r="E227" s="267"/>
      <c r="F227" s="268"/>
      <c r="G227" s="267"/>
      <c r="H227" s="267"/>
    </row>
    <row r="228" spans="1:8" ht="15">
      <c r="A228" s="267"/>
      <c r="B228" s="267"/>
      <c r="C228" s="267"/>
      <c r="D228" s="267"/>
      <c r="E228" s="267"/>
      <c r="F228" s="268"/>
      <c r="G228" s="267"/>
      <c r="H228" s="267"/>
    </row>
    <row r="229" spans="1:8" ht="15">
      <c r="A229" s="267"/>
      <c r="B229" s="267"/>
      <c r="C229" s="267"/>
      <c r="D229" s="267"/>
      <c r="E229" s="267"/>
      <c r="F229" s="268"/>
      <c r="G229" s="267"/>
      <c r="H229" s="267"/>
    </row>
    <row r="230" spans="1:8" ht="15">
      <c r="A230" s="267"/>
      <c r="B230" s="267"/>
      <c r="C230" s="267"/>
      <c r="D230" s="267"/>
      <c r="E230" s="267"/>
      <c r="F230" s="268"/>
      <c r="G230" s="267"/>
      <c r="H230" s="267"/>
    </row>
    <row r="231" spans="1:8" ht="15">
      <c r="A231" s="267"/>
      <c r="B231" s="267"/>
      <c r="C231" s="267"/>
      <c r="D231" s="267"/>
      <c r="E231" s="267"/>
      <c r="F231" s="268"/>
      <c r="G231" s="267"/>
      <c r="H231" s="267"/>
    </row>
    <row r="232" spans="1:8" ht="15">
      <c r="A232" s="267"/>
      <c r="B232" s="267"/>
      <c r="C232" s="267"/>
      <c r="D232" s="267"/>
      <c r="E232" s="267"/>
      <c r="F232" s="268"/>
      <c r="G232" s="267"/>
      <c r="H232" s="267"/>
    </row>
    <row r="233" spans="1:8" ht="15">
      <c r="A233" s="267"/>
      <c r="B233" s="267"/>
      <c r="C233" s="267"/>
      <c r="D233" s="267"/>
      <c r="E233" s="267"/>
      <c r="F233" s="268"/>
      <c r="G233" s="267"/>
      <c r="H233" s="267"/>
    </row>
    <row r="234" spans="1:8" ht="15">
      <c r="A234" s="267"/>
      <c r="B234" s="267"/>
      <c r="C234" s="267"/>
      <c r="D234" s="267"/>
      <c r="E234" s="267"/>
      <c r="F234" s="268"/>
      <c r="G234" s="267"/>
      <c r="H234" s="267"/>
    </row>
    <row r="235" spans="1:8" ht="15">
      <c r="A235" s="267"/>
      <c r="B235" s="267"/>
      <c r="C235" s="267"/>
      <c r="D235" s="267"/>
      <c r="E235" s="267"/>
      <c r="F235" s="268"/>
      <c r="G235" s="267"/>
      <c r="H235" s="267"/>
    </row>
    <row r="236" spans="1:8" ht="15">
      <c r="A236" s="267"/>
      <c r="B236" s="267"/>
      <c r="C236" s="267"/>
      <c r="D236" s="267"/>
      <c r="E236" s="267"/>
      <c r="F236" s="268"/>
      <c r="G236" s="267"/>
      <c r="H236" s="267"/>
    </row>
    <row r="237" spans="1:8" ht="15">
      <c r="A237" s="267"/>
      <c r="B237" s="267"/>
      <c r="C237" s="267"/>
      <c r="D237" s="267"/>
      <c r="E237" s="267"/>
      <c r="F237" s="268"/>
      <c r="G237" s="267"/>
      <c r="H237" s="267"/>
    </row>
    <row r="238" spans="1:8" ht="15">
      <c r="A238" s="267"/>
      <c r="B238" s="267"/>
      <c r="C238" s="267"/>
      <c r="D238" s="267"/>
      <c r="E238" s="267"/>
      <c r="F238" s="268"/>
      <c r="G238" s="267"/>
      <c r="H238" s="267"/>
    </row>
    <row r="239" spans="1:8" ht="15">
      <c r="A239" s="267"/>
      <c r="B239" s="267"/>
      <c r="C239" s="267"/>
      <c r="D239" s="267"/>
      <c r="E239" s="267"/>
      <c r="F239" s="268"/>
      <c r="G239" s="267"/>
      <c r="H239" s="267"/>
    </row>
    <row r="240" spans="1:8" ht="15">
      <c r="A240" s="267"/>
      <c r="B240" s="267"/>
      <c r="C240" s="267"/>
      <c r="D240" s="267"/>
      <c r="E240" s="267"/>
      <c r="F240" s="268"/>
      <c r="G240" s="267"/>
      <c r="H240" s="267"/>
    </row>
    <row r="241" spans="1:8" ht="15">
      <c r="A241" s="267"/>
      <c r="B241" s="267"/>
      <c r="C241" s="267"/>
      <c r="D241" s="267"/>
      <c r="E241" s="267"/>
      <c r="F241" s="268"/>
      <c r="G241" s="267"/>
      <c r="H241" s="267"/>
    </row>
    <row r="242" spans="1:8" ht="15">
      <c r="A242" s="267"/>
      <c r="B242" s="267"/>
      <c r="C242" s="267"/>
      <c r="D242" s="267"/>
      <c r="E242" s="267"/>
      <c r="F242" s="268"/>
      <c r="G242" s="267"/>
      <c r="H242" s="267"/>
    </row>
    <row r="243" spans="1:8" ht="15">
      <c r="A243" s="267"/>
      <c r="B243" s="267"/>
      <c r="C243" s="267"/>
      <c r="D243" s="267"/>
      <c r="E243" s="267"/>
      <c r="F243" s="268"/>
      <c r="G243" s="267"/>
      <c r="H243" s="267"/>
    </row>
    <row r="244" spans="1:8" ht="15">
      <c r="A244" s="267"/>
      <c r="B244" s="267"/>
      <c r="C244" s="267"/>
      <c r="D244" s="267"/>
      <c r="E244" s="267"/>
      <c r="F244" s="268"/>
      <c r="G244" s="267"/>
      <c r="H244" s="267"/>
    </row>
    <row r="245" spans="1:8" ht="15">
      <c r="A245" s="267"/>
      <c r="B245" s="267"/>
      <c r="C245" s="267"/>
      <c r="D245" s="267"/>
      <c r="E245" s="267"/>
      <c r="F245" s="268"/>
      <c r="G245" s="267"/>
      <c r="H245" s="267"/>
    </row>
    <row r="246" spans="1:8" ht="15">
      <c r="A246" s="267"/>
      <c r="B246" s="267"/>
      <c r="C246" s="267"/>
      <c r="D246" s="267"/>
      <c r="E246" s="267"/>
      <c r="F246" s="268"/>
      <c r="G246" s="267"/>
      <c r="H246" s="267"/>
    </row>
    <row r="247" spans="1:8" ht="15">
      <c r="A247" s="267"/>
      <c r="B247" s="267"/>
      <c r="C247" s="267"/>
      <c r="D247" s="267"/>
      <c r="E247" s="267"/>
      <c r="F247" s="268"/>
      <c r="G247" s="267"/>
      <c r="H247" s="267"/>
    </row>
    <row r="248" spans="1:8" ht="15">
      <c r="A248" s="267"/>
      <c r="B248" s="267"/>
      <c r="C248" s="267"/>
      <c r="D248" s="267"/>
      <c r="E248" s="267"/>
      <c r="F248" s="268"/>
      <c r="G248" s="267"/>
      <c r="H248" s="267"/>
    </row>
    <row r="249" spans="1:8" ht="15">
      <c r="A249" s="267"/>
      <c r="B249" s="267"/>
      <c r="C249" s="267"/>
      <c r="D249" s="267"/>
      <c r="E249" s="267"/>
      <c r="F249" s="268"/>
      <c r="G249" s="267"/>
      <c r="H249" s="267"/>
    </row>
    <row r="250" spans="1:8" ht="15">
      <c r="A250" s="267"/>
      <c r="B250" s="267"/>
      <c r="C250" s="267"/>
      <c r="D250" s="267"/>
      <c r="E250" s="267"/>
      <c r="F250" s="268"/>
      <c r="G250" s="267"/>
      <c r="H250" s="267"/>
    </row>
    <row r="251" spans="1:8" ht="15">
      <c r="A251" s="267"/>
      <c r="B251" s="267"/>
      <c r="C251" s="267"/>
      <c r="D251" s="267"/>
      <c r="E251" s="267"/>
      <c r="F251" s="268"/>
      <c r="G251" s="267"/>
      <c r="H251" s="267"/>
    </row>
    <row r="252" spans="1:8" ht="15">
      <c r="A252" s="267"/>
      <c r="B252" s="267"/>
      <c r="C252" s="267"/>
      <c r="D252" s="267"/>
      <c r="E252" s="267"/>
      <c r="F252" s="268"/>
      <c r="G252" s="267"/>
      <c r="H252" s="267"/>
    </row>
    <row r="253" spans="1:8" ht="15">
      <c r="A253" s="267"/>
      <c r="B253" s="267"/>
      <c r="C253" s="267"/>
      <c r="D253" s="267"/>
      <c r="E253" s="267"/>
      <c r="F253" s="268"/>
      <c r="G253" s="267"/>
      <c r="H253" s="267"/>
    </row>
    <row r="254" spans="1:8" ht="15">
      <c r="A254" s="267"/>
      <c r="B254" s="267"/>
      <c r="C254" s="267"/>
      <c r="D254" s="267"/>
      <c r="E254" s="267"/>
      <c r="F254" s="268"/>
      <c r="G254" s="267"/>
      <c r="H254" s="267"/>
    </row>
    <row r="255" spans="1:8" ht="15">
      <c r="A255" s="267"/>
      <c r="B255" s="267"/>
      <c r="C255" s="267"/>
      <c r="D255" s="267"/>
      <c r="E255" s="267"/>
      <c r="F255" s="268"/>
      <c r="G255" s="267"/>
      <c r="H255" s="267"/>
    </row>
    <row r="256" spans="1:8" ht="15">
      <c r="A256" s="267"/>
      <c r="B256" s="267"/>
      <c r="C256" s="267"/>
      <c r="D256" s="267"/>
      <c r="E256" s="267"/>
      <c r="F256" s="268"/>
      <c r="G256" s="267"/>
      <c r="H256" s="267"/>
    </row>
    <row r="257" spans="1:8" ht="15">
      <c r="A257" s="267"/>
      <c r="B257" s="267"/>
      <c r="C257" s="267"/>
      <c r="D257" s="267"/>
      <c r="E257" s="267"/>
      <c r="F257" s="268"/>
      <c r="G257" s="267"/>
      <c r="H257" s="267"/>
    </row>
    <row r="258" spans="1:8" ht="15">
      <c r="A258" s="267"/>
      <c r="B258" s="267"/>
      <c r="C258" s="267"/>
      <c r="D258" s="267"/>
      <c r="E258" s="267"/>
      <c r="F258" s="268"/>
      <c r="G258" s="267"/>
      <c r="H258" s="267"/>
    </row>
    <row r="259" spans="1:8" ht="15">
      <c r="A259" s="267"/>
      <c r="B259" s="267"/>
      <c r="C259" s="267"/>
      <c r="D259" s="267"/>
      <c r="E259" s="267"/>
      <c r="F259" s="268"/>
      <c r="G259" s="267"/>
      <c r="H259" s="267"/>
    </row>
    <row r="260" spans="1:8" ht="15">
      <c r="A260" s="267"/>
      <c r="B260" s="267"/>
      <c r="C260" s="267"/>
      <c r="D260" s="267"/>
      <c r="E260" s="267"/>
      <c r="F260" s="268"/>
      <c r="G260" s="267"/>
      <c r="H260" s="267"/>
    </row>
    <row r="261" spans="1:8" ht="15">
      <c r="A261" s="267"/>
      <c r="B261" s="267"/>
      <c r="C261" s="267"/>
      <c r="D261" s="267"/>
      <c r="E261" s="267"/>
      <c r="F261" s="268"/>
      <c r="G261" s="267"/>
      <c r="H261" s="267"/>
    </row>
    <row r="262" spans="1:8" ht="15">
      <c r="A262" s="267"/>
      <c r="B262" s="267"/>
      <c r="C262" s="267"/>
      <c r="D262" s="267"/>
      <c r="E262" s="267"/>
      <c r="F262" s="268"/>
      <c r="G262" s="267"/>
      <c r="H262" s="267"/>
    </row>
    <row r="263" spans="1:8" ht="15">
      <c r="A263" s="267"/>
      <c r="B263" s="267"/>
      <c r="C263" s="267"/>
      <c r="D263" s="267"/>
      <c r="E263" s="267"/>
      <c r="F263" s="268"/>
      <c r="G263" s="267"/>
      <c r="H263" s="267"/>
    </row>
    <row r="264" spans="1:8" ht="15">
      <c r="A264" s="267"/>
      <c r="B264" s="267"/>
      <c r="C264" s="267"/>
      <c r="D264" s="267"/>
      <c r="E264" s="267"/>
      <c r="F264" s="268"/>
      <c r="G264" s="267"/>
      <c r="H264" s="267"/>
    </row>
    <row r="265" spans="1:8" ht="15">
      <c r="A265" s="267"/>
      <c r="B265" s="267"/>
      <c r="C265" s="267"/>
      <c r="D265" s="267"/>
      <c r="E265" s="267"/>
      <c r="F265" s="268"/>
      <c r="G265" s="267"/>
      <c r="H265" s="267"/>
    </row>
    <row r="266" spans="1:8" ht="15">
      <c r="A266" s="267"/>
      <c r="B266" s="267"/>
      <c r="C266" s="267"/>
      <c r="D266" s="267"/>
      <c r="E266" s="267"/>
      <c r="F266" s="268"/>
      <c r="G266" s="267"/>
      <c r="H266" s="267"/>
    </row>
    <row r="267" spans="1:8" ht="15">
      <c r="A267" s="267"/>
      <c r="B267" s="267"/>
      <c r="C267" s="267"/>
      <c r="D267" s="267"/>
      <c r="E267" s="267"/>
      <c r="F267" s="268"/>
      <c r="G267" s="267"/>
      <c r="H267" s="267"/>
    </row>
    <row r="268" spans="1:8" ht="15">
      <c r="A268" s="267"/>
      <c r="B268" s="267"/>
      <c r="C268" s="267"/>
      <c r="D268" s="267"/>
      <c r="E268" s="267"/>
      <c r="F268" s="268"/>
      <c r="G268" s="267"/>
      <c r="H268" s="267"/>
    </row>
    <row r="269" spans="1:8" ht="15">
      <c r="A269" s="267"/>
      <c r="B269" s="267"/>
      <c r="C269" s="267"/>
      <c r="D269" s="267"/>
      <c r="E269" s="267"/>
      <c r="F269" s="268"/>
      <c r="G269" s="267"/>
      <c r="H269" s="267"/>
    </row>
    <row r="270" spans="1:8" ht="15">
      <c r="A270" s="267"/>
      <c r="B270" s="267"/>
      <c r="C270" s="267"/>
      <c r="D270" s="267"/>
      <c r="E270" s="267"/>
      <c r="F270" s="268"/>
      <c r="G270" s="267"/>
      <c r="H270" s="267"/>
    </row>
    <row r="271" spans="1:8" ht="15">
      <c r="A271" s="267"/>
      <c r="B271" s="267"/>
      <c r="C271" s="267"/>
      <c r="D271" s="267"/>
      <c r="E271" s="267"/>
      <c r="F271" s="268"/>
      <c r="G271" s="267"/>
      <c r="H271" s="267"/>
    </row>
    <row r="272" spans="1:8" ht="15">
      <c r="A272" s="267"/>
      <c r="B272" s="267"/>
      <c r="C272" s="267"/>
      <c r="D272" s="267"/>
      <c r="E272" s="267"/>
      <c r="F272" s="268"/>
      <c r="G272" s="267"/>
      <c r="H272" s="267"/>
    </row>
    <row r="273" spans="1:8" ht="15">
      <c r="A273" s="267"/>
      <c r="B273" s="267"/>
      <c r="C273" s="267"/>
      <c r="D273" s="267"/>
      <c r="E273" s="267"/>
      <c r="F273" s="268"/>
      <c r="G273" s="267"/>
      <c r="H273" s="267"/>
    </row>
    <row r="274" spans="1:8" ht="15">
      <c r="A274" s="267"/>
      <c r="B274" s="267"/>
      <c r="C274" s="267"/>
      <c r="D274" s="267"/>
      <c r="E274" s="267"/>
      <c r="F274" s="268"/>
      <c r="G274" s="267"/>
      <c r="H274" s="267"/>
    </row>
    <row r="275" spans="1:8" ht="15">
      <c r="A275" s="267"/>
      <c r="B275" s="267"/>
      <c r="C275" s="267"/>
      <c r="D275" s="267"/>
      <c r="E275" s="267"/>
      <c r="F275" s="268"/>
      <c r="G275" s="267"/>
      <c r="H275" s="267"/>
    </row>
    <row r="276" spans="1:8" ht="15">
      <c r="A276" s="267"/>
      <c r="B276" s="267"/>
      <c r="C276" s="267"/>
      <c r="D276" s="267"/>
      <c r="E276" s="267"/>
      <c r="F276" s="268"/>
      <c r="G276" s="267"/>
      <c r="H276" s="267"/>
    </row>
    <row r="277" spans="1:8" ht="15">
      <c r="A277" s="267"/>
      <c r="B277" s="267"/>
      <c r="C277" s="267"/>
      <c r="D277" s="267"/>
      <c r="E277" s="267"/>
      <c r="F277" s="268"/>
      <c r="G277" s="267"/>
      <c r="H277" s="267"/>
    </row>
    <row r="278" spans="1:8" ht="15">
      <c r="A278" s="267"/>
      <c r="B278" s="267"/>
      <c r="C278" s="267"/>
      <c r="D278" s="267"/>
      <c r="E278" s="267"/>
      <c r="F278" s="268"/>
      <c r="G278" s="267"/>
      <c r="H278" s="267"/>
    </row>
    <row r="279" spans="1:8" ht="15">
      <c r="A279" s="267"/>
      <c r="B279" s="267"/>
      <c r="C279" s="267"/>
      <c r="D279" s="267"/>
      <c r="E279" s="267"/>
      <c r="F279" s="268"/>
      <c r="G279" s="267"/>
      <c r="H279" s="267"/>
    </row>
    <row r="280" spans="1:8" ht="15">
      <c r="A280" s="267"/>
      <c r="B280" s="267"/>
      <c r="C280" s="267"/>
      <c r="D280" s="267"/>
      <c r="E280" s="267"/>
      <c r="F280" s="268"/>
      <c r="G280" s="267"/>
      <c r="H280" s="267"/>
    </row>
    <row r="281" spans="1:8" ht="15">
      <c r="A281" s="267"/>
      <c r="B281" s="267"/>
      <c r="C281" s="267"/>
      <c r="D281" s="267"/>
      <c r="E281" s="267"/>
      <c r="F281" s="268"/>
      <c r="G281" s="267"/>
      <c r="H281" s="267"/>
    </row>
    <row r="282" spans="1:8" ht="15">
      <c r="A282" s="267"/>
      <c r="B282" s="267"/>
      <c r="C282" s="267"/>
      <c r="D282" s="267"/>
      <c r="E282" s="267"/>
      <c r="F282" s="268"/>
      <c r="G282" s="267"/>
      <c r="H282" s="267"/>
    </row>
    <row r="283" spans="1:8" ht="15">
      <c r="A283" s="267"/>
      <c r="B283" s="267"/>
      <c r="C283" s="267"/>
      <c r="D283" s="267"/>
      <c r="E283" s="267"/>
      <c r="F283" s="268"/>
      <c r="G283" s="267"/>
      <c r="H283" s="267"/>
    </row>
    <row r="284" spans="1:8" ht="15">
      <c r="A284" s="267"/>
      <c r="B284" s="267"/>
      <c r="C284" s="267"/>
      <c r="D284" s="267"/>
      <c r="E284" s="267"/>
      <c r="F284" s="268"/>
      <c r="G284" s="267"/>
      <c r="H284" s="267"/>
    </row>
    <row r="285" spans="1:8" ht="15">
      <c r="A285" s="267"/>
      <c r="B285" s="267"/>
      <c r="C285" s="267"/>
      <c r="D285" s="267"/>
      <c r="E285" s="267"/>
      <c r="F285" s="268"/>
      <c r="G285" s="267"/>
      <c r="H285" s="267"/>
    </row>
    <row r="286" spans="1:8" ht="15">
      <c r="A286" s="267"/>
      <c r="B286" s="267"/>
      <c r="C286" s="267"/>
      <c r="D286" s="267"/>
      <c r="E286" s="267"/>
      <c r="F286" s="268"/>
      <c r="G286" s="267"/>
      <c r="H286" s="267"/>
    </row>
    <row r="287" spans="1:8" ht="15">
      <c r="A287" s="267"/>
      <c r="B287" s="267"/>
      <c r="C287" s="267"/>
      <c r="D287" s="267"/>
      <c r="E287" s="267"/>
      <c r="F287" s="268"/>
      <c r="G287" s="267"/>
      <c r="H287" s="267"/>
    </row>
    <row r="288" spans="1:8" ht="15">
      <c r="A288" s="267"/>
      <c r="B288" s="267"/>
      <c r="C288" s="267"/>
      <c r="D288" s="267"/>
      <c r="E288" s="267"/>
      <c r="F288" s="268"/>
      <c r="G288" s="267"/>
      <c r="H288" s="267"/>
    </row>
    <row r="289" spans="1:8" ht="15">
      <c r="A289" s="267"/>
      <c r="B289" s="267"/>
      <c r="C289" s="267"/>
      <c r="D289" s="267"/>
      <c r="E289" s="267"/>
      <c r="F289" s="268"/>
      <c r="G289" s="267"/>
      <c r="H289" s="267"/>
    </row>
    <row r="290" spans="1:8" ht="15">
      <c r="A290" s="267"/>
      <c r="B290" s="267"/>
      <c r="C290" s="267"/>
      <c r="D290" s="267"/>
      <c r="E290" s="267"/>
      <c r="F290" s="268"/>
      <c r="G290" s="267"/>
      <c r="H290" s="267"/>
    </row>
    <row r="291" spans="1:8" ht="15">
      <c r="A291" s="267"/>
      <c r="B291" s="267"/>
      <c r="C291" s="267"/>
      <c r="D291" s="267"/>
      <c r="E291" s="267"/>
      <c r="F291" s="268"/>
      <c r="G291" s="267"/>
      <c r="H291" s="267"/>
    </row>
    <row r="292" spans="1:8" ht="15">
      <c r="A292" s="267"/>
      <c r="B292" s="267"/>
      <c r="C292" s="267"/>
      <c r="D292" s="267"/>
      <c r="E292" s="267"/>
      <c r="F292" s="268"/>
      <c r="G292" s="267"/>
      <c r="H292" s="267"/>
    </row>
    <row r="293" spans="1:8" ht="15">
      <c r="A293" s="267"/>
      <c r="B293" s="267"/>
      <c r="C293" s="267"/>
      <c r="D293" s="267"/>
      <c r="E293" s="267"/>
      <c r="F293" s="268"/>
      <c r="G293" s="267"/>
      <c r="H293" s="267"/>
    </row>
    <row r="294" spans="1:8" ht="15">
      <c r="A294" s="267"/>
      <c r="B294" s="267"/>
      <c r="C294" s="267"/>
      <c r="D294" s="267"/>
      <c r="E294" s="267"/>
      <c r="F294" s="268"/>
      <c r="G294" s="267"/>
      <c r="H294" s="267"/>
    </row>
    <row r="295" spans="1:8" ht="15">
      <c r="A295" s="267"/>
      <c r="B295" s="267"/>
      <c r="C295" s="267"/>
      <c r="D295" s="267"/>
      <c r="E295" s="267"/>
      <c r="F295" s="268"/>
      <c r="G295" s="267"/>
      <c r="H295" s="267"/>
    </row>
    <row r="296" spans="1:8" ht="15">
      <c r="A296" s="267"/>
      <c r="B296" s="267"/>
      <c r="C296" s="267"/>
      <c r="D296" s="267"/>
      <c r="E296" s="267"/>
      <c r="F296" s="268"/>
      <c r="G296" s="267"/>
      <c r="H296" s="267"/>
    </row>
    <row r="297" spans="1:8" ht="15">
      <c r="A297" s="267"/>
      <c r="B297" s="267"/>
      <c r="C297" s="267"/>
      <c r="D297" s="267"/>
      <c r="E297" s="267"/>
      <c r="F297" s="268"/>
      <c r="G297" s="267"/>
      <c r="H297" s="267"/>
    </row>
    <row r="298" spans="1:8" ht="15">
      <c r="A298" s="267"/>
      <c r="B298" s="267"/>
      <c r="C298" s="267"/>
      <c r="D298" s="267"/>
      <c r="E298" s="267"/>
      <c r="F298" s="268"/>
      <c r="G298" s="267"/>
      <c r="H298" s="267"/>
    </row>
    <row r="299" spans="1:8" ht="15">
      <c r="A299" s="267"/>
      <c r="B299" s="267"/>
      <c r="C299" s="267"/>
      <c r="D299" s="267"/>
      <c r="E299" s="267"/>
      <c r="F299" s="268"/>
      <c r="G299" s="267"/>
      <c r="H299" s="267"/>
    </row>
    <row r="300" spans="1:8" ht="15">
      <c r="A300" s="267"/>
      <c r="B300" s="267"/>
      <c r="C300" s="267"/>
      <c r="D300" s="267"/>
      <c r="E300" s="267"/>
      <c r="F300" s="268"/>
      <c r="G300" s="267"/>
      <c r="H300" s="267"/>
    </row>
    <row r="301" spans="1:8" ht="15">
      <c r="A301" s="267"/>
      <c r="B301" s="267"/>
      <c r="C301" s="267"/>
      <c r="D301" s="267"/>
      <c r="E301" s="267"/>
      <c r="F301" s="268"/>
      <c r="G301" s="267"/>
      <c r="H301" s="267"/>
    </row>
    <row r="302" spans="1:8" ht="15">
      <c r="A302" s="267"/>
      <c r="B302" s="267"/>
      <c r="C302" s="267"/>
      <c r="D302" s="267"/>
      <c r="E302" s="267"/>
      <c r="F302" s="268"/>
      <c r="G302" s="267"/>
      <c r="H302" s="267"/>
    </row>
    <row r="303" spans="1:8" ht="15">
      <c r="A303" s="267"/>
      <c r="B303" s="267"/>
      <c r="C303" s="267"/>
      <c r="D303" s="267"/>
      <c r="E303" s="267"/>
      <c r="F303" s="268"/>
      <c r="G303" s="267"/>
      <c r="H303" s="267"/>
    </row>
    <row r="304" spans="1:8" ht="15">
      <c r="A304" s="267"/>
      <c r="B304" s="267"/>
      <c r="C304" s="267"/>
      <c r="D304" s="267"/>
      <c r="E304" s="267"/>
      <c r="F304" s="268"/>
      <c r="G304" s="267"/>
      <c r="H304" s="267"/>
    </row>
    <row r="305" spans="1:8" ht="15">
      <c r="A305" s="267"/>
      <c r="B305" s="267"/>
      <c r="C305" s="267"/>
      <c r="D305" s="267"/>
      <c r="E305" s="267"/>
      <c r="F305" s="268"/>
      <c r="G305" s="267"/>
      <c r="H305" s="267"/>
    </row>
    <row r="306" spans="1:8" ht="15">
      <c r="A306" s="267"/>
      <c r="B306" s="267"/>
      <c r="C306" s="267"/>
      <c r="D306" s="267"/>
      <c r="E306" s="267"/>
      <c r="F306" s="268"/>
      <c r="G306" s="267"/>
      <c r="H306" s="267"/>
    </row>
    <row r="307" spans="1:8" ht="15">
      <c r="A307" s="267"/>
      <c r="B307" s="267"/>
      <c r="C307" s="267"/>
      <c r="D307" s="267"/>
      <c r="E307" s="267"/>
      <c r="F307" s="268"/>
      <c r="G307" s="267"/>
      <c r="H307" s="267"/>
    </row>
    <row r="308" spans="1:8" ht="15">
      <c r="A308" s="267"/>
      <c r="B308" s="267"/>
      <c r="C308" s="267"/>
      <c r="D308" s="267"/>
      <c r="E308" s="267"/>
      <c r="F308" s="268"/>
      <c r="G308" s="267"/>
      <c r="H308" s="267"/>
    </row>
    <row r="309" spans="1:8" ht="15">
      <c r="A309" s="267"/>
      <c r="B309" s="267"/>
      <c r="C309" s="267"/>
      <c r="D309" s="267"/>
      <c r="E309" s="267"/>
      <c r="F309" s="268"/>
      <c r="G309" s="267"/>
      <c r="H309" s="267"/>
    </row>
    <row r="310" spans="1:8" ht="15">
      <c r="A310" s="267"/>
      <c r="B310" s="267"/>
      <c r="C310" s="267"/>
      <c r="D310" s="267"/>
      <c r="E310" s="267"/>
      <c r="F310" s="268"/>
      <c r="G310" s="267"/>
      <c r="H310" s="267"/>
    </row>
    <row r="311" spans="1:8" ht="15">
      <c r="A311" s="267"/>
      <c r="B311" s="267"/>
      <c r="C311" s="267"/>
      <c r="D311" s="267"/>
      <c r="E311" s="267"/>
      <c r="F311" s="268"/>
      <c r="G311" s="267"/>
      <c r="H311" s="267"/>
    </row>
    <row r="312" spans="1:8" ht="15">
      <c r="A312" s="267"/>
      <c r="B312" s="267"/>
      <c r="C312" s="267"/>
      <c r="D312" s="267"/>
      <c r="E312" s="267"/>
      <c r="F312" s="268"/>
      <c r="G312" s="267"/>
      <c r="H312" s="267"/>
    </row>
    <row r="313" spans="1:8" ht="15">
      <c r="A313" s="267"/>
      <c r="B313" s="267"/>
      <c r="C313" s="267"/>
      <c r="D313" s="267"/>
      <c r="E313" s="267"/>
      <c r="F313" s="268"/>
      <c r="G313" s="267"/>
      <c r="H313" s="267"/>
    </row>
    <row r="314" spans="1:8" ht="15">
      <c r="A314" s="267"/>
      <c r="B314" s="267"/>
      <c r="C314" s="267"/>
      <c r="D314" s="267"/>
      <c r="E314" s="267"/>
      <c r="F314" s="268"/>
      <c r="G314" s="267"/>
      <c r="H314" s="267"/>
    </row>
    <row r="315" spans="1:8" ht="15">
      <c r="A315" s="267"/>
      <c r="B315" s="267"/>
      <c r="C315" s="267"/>
      <c r="D315" s="267"/>
      <c r="E315" s="267"/>
      <c r="F315" s="268"/>
      <c r="G315" s="267"/>
      <c r="H315" s="267"/>
    </row>
    <row r="316" spans="1:8" ht="15">
      <c r="A316" s="267"/>
      <c r="B316" s="267"/>
      <c r="C316" s="267"/>
      <c r="D316" s="267"/>
      <c r="E316" s="267"/>
      <c r="F316" s="268"/>
      <c r="G316" s="267"/>
      <c r="H316" s="267"/>
    </row>
    <row r="317" spans="1:8" ht="15">
      <c r="A317" s="267"/>
      <c r="B317" s="267"/>
      <c r="C317" s="267"/>
      <c r="D317" s="267"/>
      <c r="E317" s="267"/>
      <c r="F317" s="268"/>
      <c r="G317" s="267"/>
      <c r="H317" s="267"/>
    </row>
    <row r="318" spans="1:8" ht="15">
      <c r="A318" s="267"/>
      <c r="B318" s="267"/>
      <c r="C318" s="267"/>
      <c r="D318" s="267"/>
      <c r="E318" s="267"/>
      <c r="F318" s="268"/>
      <c r="G318" s="267"/>
      <c r="H318" s="267"/>
    </row>
    <row r="319" spans="1:8" ht="15">
      <c r="A319" s="267"/>
      <c r="B319" s="267"/>
      <c r="C319" s="267"/>
      <c r="D319" s="267"/>
      <c r="E319" s="267"/>
      <c r="F319" s="268"/>
      <c r="G319" s="267"/>
      <c r="H319" s="267"/>
    </row>
    <row r="320" spans="1:8" ht="15">
      <c r="A320" s="267"/>
      <c r="B320" s="267"/>
      <c r="C320" s="267"/>
      <c r="D320" s="267"/>
      <c r="E320" s="267"/>
      <c r="F320" s="268"/>
      <c r="G320" s="267"/>
      <c r="H320" s="267"/>
    </row>
    <row r="321" spans="1:8" ht="15">
      <c r="A321" s="267"/>
      <c r="B321" s="267"/>
      <c r="C321" s="267"/>
      <c r="D321" s="267"/>
      <c r="E321" s="267"/>
      <c r="F321" s="268"/>
      <c r="G321" s="267"/>
      <c r="H321" s="267"/>
    </row>
    <row r="322" spans="1:8" ht="15">
      <c r="A322" s="267"/>
      <c r="B322" s="267"/>
      <c r="C322" s="267"/>
      <c r="D322" s="267"/>
      <c r="E322" s="267"/>
      <c r="F322" s="268"/>
      <c r="G322" s="267"/>
      <c r="H322" s="267"/>
    </row>
    <row r="323" spans="1:8" ht="15">
      <c r="A323" s="267"/>
      <c r="B323" s="267"/>
      <c r="C323" s="267"/>
      <c r="D323" s="267"/>
      <c r="E323" s="267"/>
      <c r="F323" s="268"/>
      <c r="G323" s="267"/>
      <c r="H323" s="267"/>
    </row>
    <row r="324" spans="1:8" ht="15">
      <c r="A324" s="267"/>
      <c r="B324" s="267"/>
      <c r="C324" s="267"/>
      <c r="D324" s="267"/>
      <c r="E324" s="267"/>
      <c r="F324" s="268"/>
      <c r="G324" s="267"/>
      <c r="H324" s="267"/>
    </row>
    <row r="325" spans="1:8" ht="15">
      <c r="A325" s="267"/>
      <c r="B325" s="267"/>
      <c r="C325" s="267"/>
      <c r="D325" s="267"/>
      <c r="E325" s="267"/>
      <c r="F325" s="268"/>
      <c r="G325" s="267"/>
      <c r="H325" s="267"/>
    </row>
    <row r="326" spans="1:8" ht="15">
      <c r="A326" s="267"/>
      <c r="B326" s="267"/>
      <c r="C326" s="267"/>
      <c r="D326" s="267"/>
      <c r="E326" s="267"/>
      <c r="F326" s="268"/>
      <c r="G326" s="267"/>
      <c r="H326" s="267"/>
    </row>
    <row r="327" spans="1:8" ht="15">
      <c r="A327" s="267"/>
      <c r="B327" s="267"/>
      <c r="C327" s="267"/>
      <c r="D327" s="267"/>
      <c r="E327" s="267"/>
      <c r="F327" s="268"/>
      <c r="G327" s="267"/>
      <c r="H327" s="267"/>
    </row>
    <row r="328" spans="1:8" ht="15">
      <c r="A328" s="267"/>
      <c r="B328" s="267"/>
      <c r="C328" s="267"/>
      <c r="D328" s="267"/>
      <c r="E328" s="267"/>
      <c r="F328" s="268"/>
      <c r="G328" s="267"/>
      <c r="H328" s="267"/>
    </row>
    <row r="329" spans="1:8" ht="15">
      <c r="A329" s="267"/>
      <c r="B329" s="267"/>
      <c r="C329" s="267"/>
      <c r="D329" s="267"/>
      <c r="E329" s="267"/>
      <c r="F329" s="268"/>
      <c r="G329" s="267"/>
      <c r="H329" s="267"/>
    </row>
    <row r="330" spans="1:8" ht="15">
      <c r="A330" s="267"/>
      <c r="B330" s="267"/>
      <c r="C330" s="267"/>
      <c r="D330" s="267"/>
      <c r="E330" s="267"/>
      <c r="F330" s="268"/>
      <c r="G330" s="267"/>
      <c r="H330" s="267"/>
    </row>
    <row r="331" spans="1:8" ht="15">
      <c r="A331" s="267"/>
      <c r="B331" s="267"/>
      <c r="C331" s="267"/>
      <c r="D331" s="267"/>
      <c r="E331" s="267"/>
      <c r="F331" s="268"/>
      <c r="G331" s="267"/>
      <c r="H331" s="267"/>
    </row>
    <row r="332" spans="1:8" ht="15">
      <c r="A332" s="267"/>
      <c r="B332" s="267"/>
      <c r="C332" s="267"/>
      <c r="D332" s="267"/>
      <c r="E332" s="267"/>
      <c r="F332" s="268"/>
      <c r="G332" s="267"/>
      <c r="H332" s="267"/>
    </row>
    <row r="333" spans="1:8" ht="15">
      <c r="A333" s="267"/>
      <c r="B333" s="267"/>
      <c r="C333" s="267"/>
      <c r="D333" s="267"/>
      <c r="E333" s="267"/>
      <c r="F333" s="268"/>
      <c r="G333" s="267"/>
      <c r="H333" s="267"/>
    </row>
    <row r="334" spans="1:8" ht="15">
      <c r="A334" s="267"/>
      <c r="B334" s="267"/>
      <c r="C334" s="267"/>
      <c r="D334" s="267"/>
      <c r="E334" s="267"/>
      <c r="F334" s="268"/>
      <c r="G334" s="267"/>
      <c r="H334" s="267"/>
    </row>
    <row r="335" spans="1:8" ht="15">
      <c r="A335" s="267"/>
      <c r="B335" s="267"/>
      <c r="C335" s="267"/>
      <c r="D335" s="267"/>
      <c r="E335" s="267"/>
      <c r="F335" s="268"/>
      <c r="G335" s="267"/>
      <c r="H335" s="267"/>
    </row>
    <row r="336" spans="1:8" ht="15">
      <c r="A336" s="267"/>
      <c r="B336" s="267"/>
      <c r="C336" s="267"/>
      <c r="D336" s="267"/>
      <c r="E336" s="267"/>
      <c r="F336" s="268"/>
      <c r="G336" s="267"/>
      <c r="H336" s="267"/>
    </row>
    <row r="337" spans="1:8" ht="15">
      <c r="A337" s="267"/>
      <c r="B337" s="267"/>
      <c r="C337" s="267"/>
      <c r="D337" s="267"/>
      <c r="E337" s="267"/>
      <c r="F337" s="268"/>
      <c r="G337" s="267"/>
      <c r="H337" s="267"/>
    </row>
    <row r="338" spans="1:8" ht="15">
      <c r="A338" s="267"/>
      <c r="B338" s="267"/>
      <c r="C338" s="267"/>
      <c r="D338" s="267"/>
      <c r="E338" s="267"/>
      <c r="F338" s="268"/>
      <c r="G338" s="267"/>
      <c r="H338" s="267"/>
    </row>
    <row r="339" spans="1:8" ht="15">
      <c r="A339" s="267"/>
      <c r="B339" s="267"/>
      <c r="C339" s="267"/>
      <c r="D339" s="267"/>
      <c r="E339" s="267"/>
      <c r="F339" s="268"/>
      <c r="G339" s="267"/>
      <c r="H339" s="267"/>
    </row>
    <row r="340" spans="1:8" ht="15">
      <c r="A340" s="267"/>
      <c r="B340" s="267"/>
      <c r="C340" s="267"/>
      <c r="D340" s="267"/>
      <c r="E340" s="267"/>
      <c r="F340" s="268"/>
      <c r="G340" s="267"/>
      <c r="H340" s="267"/>
    </row>
    <row r="341" spans="1:8" ht="15">
      <c r="A341" s="267"/>
      <c r="B341" s="267"/>
      <c r="C341" s="267"/>
      <c r="D341" s="267"/>
      <c r="E341" s="267"/>
      <c r="F341" s="268"/>
      <c r="G341" s="267"/>
      <c r="H341" s="267"/>
    </row>
    <row r="342" spans="1:8" ht="15">
      <c r="A342" s="267"/>
      <c r="B342" s="267"/>
      <c r="C342" s="267"/>
      <c r="D342" s="267"/>
      <c r="E342" s="267"/>
      <c r="F342" s="268"/>
      <c r="G342" s="267"/>
      <c r="H342" s="267"/>
    </row>
    <row r="343" spans="1:8" ht="15">
      <c r="A343" s="267"/>
      <c r="B343" s="267"/>
      <c r="C343" s="267"/>
      <c r="D343" s="267"/>
      <c r="E343" s="267"/>
      <c r="F343" s="268"/>
      <c r="G343" s="267"/>
      <c r="H343" s="267"/>
    </row>
    <row r="344" spans="1:8" ht="15">
      <c r="A344" s="267"/>
      <c r="B344" s="267"/>
      <c r="C344" s="267"/>
      <c r="D344" s="267"/>
      <c r="E344" s="267"/>
      <c r="F344" s="268"/>
      <c r="G344" s="267"/>
      <c r="H344" s="267"/>
    </row>
    <row r="345" spans="1:8" ht="15">
      <c r="A345" s="267"/>
      <c r="B345" s="267"/>
      <c r="C345" s="267"/>
      <c r="D345" s="267"/>
      <c r="E345" s="267"/>
      <c r="F345" s="268"/>
      <c r="G345" s="267"/>
      <c r="H345" s="267"/>
    </row>
    <row r="346" spans="1:8" ht="15">
      <c r="A346" s="267"/>
      <c r="B346" s="267"/>
      <c r="C346" s="267"/>
      <c r="D346" s="267"/>
      <c r="E346" s="267"/>
      <c r="F346" s="268"/>
      <c r="G346" s="267"/>
      <c r="H346" s="267"/>
    </row>
    <row r="347" spans="1:8" ht="15">
      <c r="A347" s="267"/>
      <c r="B347" s="267"/>
      <c r="C347" s="267"/>
      <c r="D347" s="267"/>
      <c r="E347" s="267"/>
      <c r="F347" s="268"/>
      <c r="G347" s="267"/>
      <c r="H347" s="267"/>
    </row>
    <row r="348" spans="1:8" ht="15">
      <c r="A348" s="267"/>
      <c r="B348" s="267"/>
      <c r="C348" s="267"/>
      <c r="D348" s="267"/>
      <c r="E348" s="267"/>
      <c r="F348" s="268"/>
      <c r="G348" s="267"/>
      <c r="H348" s="267"/>
    </row>
    <row r="349" spans="1:8" ht="15">
      <c r="A349" s="267"/>
      <c r="B349" s="267"/>
      <c r="C349" s="267"/>
      <c r="D349" s="267"/>
      <c r="E349" s="267"/>
      <c r="F349" s="268"/>
      <c r="G349" s="267"/>
      <c r="H349" s="267"/>
    </row>
    <row r="350" spans="1:8" ht="15">
      <c r="A350" s="267"/>
      <c r="B350" s="267"/>
      <c r="C350" s="267"/>
      <c r="D350" s="267"/>
      <c r="E350" s="267"/>
      <c r="F350" s="268"/>
      <c r="G350" s="267"/>
      <c r="H350" s="267"/>
    </row>
    <row r="351" spans="1:8" ht="15">
      <c r="A351" s="267"/>
      <c r="B351" s="267"/>
      <c r="C351" s="267"/>
      <c r="D351" s="267"/>
      <c r="E351" s="267"/>
      <c r="F351" s="268"/>
      <c r="G351" s="267"/>
      <c r="H351" s="267"/>
    </row>
    <row r="352" spans="1:8" ht="15">
      <c r="A352" s="267"/>
      <c r="B352" s="267"/>
      <c r="C352" s="267"/>
      <c r="D352" s="267"/>
      <c r="E352" s="267"/>
      <c r="F352" s="268"/>
      <c r="G352" s="267"/>
      <c r="H352" s="267"/>
    </row>
    <row r="353" spans="1:8" ht="15">
      <c r="A353" s="267"/>
      <c r="B353" s="267"/>
      <c r="C353" s="267"/>
      <c r="D353" s="267"/>
      <c r="E353" s="267"/>
      <c r="F353" s="268"/>
      <c r="G353" s="267"/>
      <c r="H353" s="267"/>
    </row>
    <row r="354" spans="1:8" ht="15">
      <c r="A354" s="267"/>
      <c r="B354" s="267"/>
      <c r="C354" s="267"/>
      <c r="D354" s="267"/>
      <c r="E354" s="267"/>
      <c r="F354" s="268"/>
      <c r="G354" s="267"/>
      <c r="H354" s="267"/>
    </row>
    <row r="355" spans="1:8" ht="15">
      <c r="A355" s="267"/>
      <c r="B355" s="267"/>
      <c r="C355" s="267"/>
      <c r="D355" s="267"/>
      <c r="E355" s="267"/>
      <c r="F355" s="268"/>
      <c r="G355" s="267"/>
      <c r="H355" s="267"/>
    </row>
    <row r="356" spans="1:8" ht="15">
      <c r="A356" s="267"/>
      <c r="B356" s="267"/>
      <c r="C356" s="267"/>
      <c r="D356" s="267"/>
      <c r="E356" s="267"/>
      <c r="F356" s="268"/>
      <c r="G356" s="267"/>
      <c r="H356" s="267"/>
    </row>
    <row r="357" spans="1:8" ht="15">
      <c r="A357" s="267"/>
      <c r="B357" s="267"/>
      <c r="C357" s="267"/>
      <c r="D357" s="267"/>
      <c r="E357" s="267"/>
      <c r="F357" s="268"/>
      <c r="G357" s="267"/>
      <c r="H357" s="267"/>
    </row>
    <row r="358" spans="1:8" ht="15">
      <c r="A358" s="267"/>
      <c r="B358" s="267"/>
      <c r="C358" s="267"/>
      <c r="D358" s="267"/>
      <c r="E358" s="267"/>
      <c r="F358" s="268"/>
      <c r="G358" s="267"/>
      <c r="H358" s="267"/>
    </row>
    <row r="359" spans="1:8" ht="15">
      <c r="A359" s="267"/>
      <c r="B359" s="267"/>
      <c r="C359" s="267"/>
      <c r="D359" s="267"/>
      <c r="E359" s="267"/>
      <c r="F359" s="268"/>
      <c r="G359" s="267"/>
      <c r="H359" s="267"/>
    </row>
    <row r="360" spans="1:8" ht="15">
      <c r="A360" s="267"/>
      <c r="B360" s="267"/>
      <c r="C360" s="267"/>
      <c r="D360" s="267"/>
      <c r="E360" s="267"/>
      <c r="F360" s="268"/>
      <c r="G360" s="267"/>
      <c r="H360" s="267"/>
    </row>
    <row r="361" spans="1:8" ht="15">
      <c r="A361" s="267"/>
      <c r="B361" s="267"/>
      <c r="C361" s="267"/>
      <c r="D361" s="267"/>
      <c r="E361" s="267"/>
      <c r="F361" s="268"/>
      <c r="G361" s="267"/>
      <c r="H361" s="267"/>
    </row>
    <row r="362" spans="1:8" ht="15">
      <c r="A362" s="267"/>
      <c r="B362" s="267"/>
      <c r="C362" s="267"/>
      <c r="D362" s="267"/>
      <c r="E362" s="267"/>
      <c r="F362" s="268"/>
      <c r="G362" s="267"/>
      <c r="H362" s="267"/>
    </row>
    <row r="363" spans="1:8" ht="15">
      <c r="A363" s="267"/>
      <c r="B363" s="267"/>
      <c r="C363" s="267"/>
      <c r="D363" s="267"/>
      <c r="E363" s="267"/>
      <c r="F363" s="268"/>
      <c r="G363" s="267"/>
      <c r="H363" s="267"/>
    </row>
    <row r="364" spans="1:8" ht="15">
      <c r="A364" s="267"/>
      <c r="B364" s="267"/>
      <c r="C364" s="267"/>
      <c r="D364" s="267"/>
      <c r="E364" s="267"/>
      <c r="F364" s="268"/>
      <c r="G364" s="267"/>
      <c r="H364" s="267"/>
    </row>
    <row r="365" spans="1:8" ht="15">
      <c r="A365" s="267"/>
      <c r="B365" s="267"/>
      <c r="C365" s="267"/>
      <c r="D365" s="267"/>
      <c r="E365" s="267"/>
      <c r="F365" s="268"/>
      <c r="G365" s="267"/>
      <c r="H365" s="267"/>
    </row>
    <row r="366" spans="1:8" ht="15">
      <c r="A366" s="267"/>
      <c r="B366" s="267"/>
      <c r="C366" s="267"/>
      <c r="D366" s="267"/>
      <c r="E366" s="267"/>
      <c r="F366" s="268"/>
      <c r="G366" s="267"/>
      <c r="H366" s="267"/>
    </row>
    <row r="367" spans="1:8" ht="15">
      <c r="A367" s="267"/>
      <c r="B367" s="267"/>
      <c r="C367" s="267"/>
      <c r="D367" s="267"/>
      <c r="E367" s="267"/>
      <c r="F367" s="268"/>
      <c r="G367" s="267"/>
      <c r="H367" s="267"/>
    </row>
    <row r="368" spans="1:8" ht="15">
      <c r="A368" s="267"/>
      <c r="B368" s="267"/>
      <c r="C368" s="267"/>
      <c r="D368" s="267"/>
      <c r="E368" s="267"/>
      <c r="F368" s="268"/>
      <c r="G368" s="267"/>
      <c r="H368" s="267"/>
    </row>
    <row r="369" spans="1:8" ht="15">
      <c r="A369" s="267"/>
      <c r="B369" s="267"/>
      <c r="C369" s="267"/>
      <c r="D369" s="267"/>
      <c r="E369" s="267"/>
      <c r="F369" s="268"/>
      <c r="G369" s="267"/>
      <c r="H369" s="267"/>
    </row>
    <row r="370" spans="1:8" ht="15">
      <c r="A370" s="267"/>
      <c r="B370" s="267"/>
      <c r="C370" s="267"/>
      <c r="D370" s="267"/>
      <c r="E370" s="267"/>
      <c r="F370" s="268"/>
      <c r="G370" s="267"/>
      <c r="H370" s="267"/>
    </row>
    <row r="371" spans="1:8" ht="15">
      <c r="A371" s="267"/>
      <c r="B371" s="267"/>
      <c r="C371" s="267"/>
      <c r="D371" s="267"/>
      <c r="E371" s="267"/>
      <c r="F371" s="268"/>
      <c r="G371" s="267"/>
      <c r="H371" s="267"/>
    </row>
    <row r="372" spans="1:8" ht="15">
      <c r="A372" s="267"/>
      <c r="B372" s="267"/>
      <c r="C372" s="267"/>
      <c r="D372" s="267"/>
      <c r="E372" s="267"/>
      <c r="F372" s="268"/>
      <c r="G372" s="267"/>
      <c r="H372" s="267"/>
    </row>
    <row r="373" spans="1:8" ht="15">
      <c r="A373" s="267"/>
      <c r="B373" s="267"/>
      <c r="C373" s="267"/>
      <c r="D373" s="267"/>
      <c r="E373" s="267"/>
      <c r="F373" s="268"/>
      <c r="G373" s="267"/>
      <c r="H373" s="267"/>
    </row>
    <row r="374" spans="1:8" ht="15">
      <c r="A374" s="267"/>
      <c r="B374" s="267"/>
      <c r="C374" s="267"/>
      <c r="D374" s="267"/>
      <c r="E374" s="267"/>
      <c r="F374" s="268"/>
      <c r="G374" s="267"/>
      <c r="H374" s="267"/>
    </row>
    <row r="375" spans="1:8" ht="15">
      <c r="A375" s="267"/>
      <c r="B375" s="267"/>
      <c r="C375" s="267"/>
      <c r="D375" s="267"/>
      <c r="E375" s="267"/>
      <c r="F375" s="268"/>
      <c r="G375" s="267"/>
      <c r="H375" s="267"/>
    </row>
    <row r="376" spans="1:8" ht="15">
      <c r="A376" s="267"/>
      <c r="B376" s="267"/>
      <c r="C376" s="267"/>
      <c r="D376" s="267"/>
      <c r="E376" s="267"/>
      <c r="F376" s="268"/>
      <c r="G376" s="267"/>
      <c r="H376" s="267"/>
    </row>
    <row r="377" spans="1:8" ht="15">
      <c r="A377" s="267"/>
      <c r="B377" s="267"/>
      <c r="C377" s="267"/>
      <c r="D377" s="267"/>
      <c r="E377" s="267"/>
      <c r="F377" s="268"/>
      <c r="G377" s="267"/>
      <c r="H377" s="267"/>
    </row>
    <row r="378" spans="1:8" ht="15">
      <c r="A378" s="267"/>
      <c r="B378" s="267"/>
      <c r="C378" s="267"/>
      <c r="D378" s="267"/>
      <c r="E378" s="267"/>
      <c r="F378" s="268"/>
      <c r="G378" s="267"/>
      <c r="H378" s="267"/>
    </row>
    <row r="379" spans="1:8" ht="15">
      <c r="A379" s="267"/>
      <c r="B379" s="267"/>
      <c r="C379" s="267"/>
      <c r="D379" s="267"/>
      <c r="E379" s="267"/>
      <c r="F379" s="268"/>
      <c r="G379" s="267"/>
      <c r="H379" s="267"/>
    </row>
    <row r="380" spans="1:8" ht="15">
      <c r="A380" s="267"/>
      <c r="B380" s="267"/>
      <c r="C380" s="267"/>
      <c r="D380" s="267"/>
      <c r="E380" s="267"/>
      <c r="F380" s="268"/>
      <c r="G380" s="267"/>
      <c r="H380" s="267"/>
    </row>
    <row r="381" spans="1:8" ht="15">
      <c r="A381" s="267"/>
      <c r="B381" s="267"/>
      <c r="C381" s="267"/>
      <c r="D381" s="267"/>
      <c r="E381" s="267"/>
      <c r="F381" s="268"/>
      <c r="G381" s="267"/>
      <c r="H381" s="267"/>
    </row>
    <row r="382" spans="1:8" ht="15">
      <c r="A382" s="267"/>
      <c r="B382" s="267"/>
      <c r="C382" s="267"/>
      <c r="D382" s="267"/>
      <c r="E382" s="267"/>
      <c r="F382" s="268"/>
      <c r="G382" s="267"/>
      <c r="H382" s="267"/>
    </row>
    <row r="383" spans="1:8" ht="15">
      <c r="A383" s="267"/>
      <c r="B383" s="267"/>
      <c r="C383" s="267"/>
      <c r="D383" s="267"/>
      <c r="E383" s="267"/>
      <c r="F383" s="268"/>
      <c r="G383" s="267"/>
      <c r="H383" s="267"/>
    </row>
    <row r="384" spans="1:8" ht="15">
      <c r="A384" s="267"/>
      <c r="B384" s="267"/>
      <c r="C384" s="267"/>
      <c r="D384" s="267"/>
      <c r="E384" s="267"/>
      <c r="F384" s="268"/>
      <c r="G384" s="267"/>
      <c r="H384" s="267"/>
    </row>
    <row r="385" spans="1:8" ht="15">
      <c r="A385" s="267"/>
      <c r="B385" s="267"/>
      <c r="C385" s="267"/>
      <c r="D385" s="267"/>
      <c r="E385" s="267"/>
      <c r="F385" s="268"/>
      <c r="G385" s="267"/>
      <c r="H385" s="267"/>
    </row>
    <row r="386" spans="1:8" ht="15">
      <c r="A386" s="267"/>
      <c r="B386" s="267"/>
      <c r="C386" s="267"/>
      <c r="D386" s="267"/>
      <c r="E386" s="267"/>
      <c r="F386" s="268"/>
      <c r="G386" s="267"/>
      <c r="H386" s="267"/>
    </row>
    <row r="387" spans="1:8" ht="15">
      <c r="A387" s="267"/>
      <c r="B387" s="267"/>
      <c r="C387" s="267"/>
      <c r="D387" s="267"/>
      <c r="E387" s="267"/>
      <c r="F387" s="268"/>
      <c r="G387" s="267"/>
      <c r="H387" s="267"/>
    </row>
    <row r="388" spans="1:8" ht="15">
      <c r="A388" s="267"/>
      <c r="B388" s="267"/>
      <c r="C388" s="267"/>
      <c r="D388" s="267"/>
      <c r="E388" s="267"/>
      <c r="F388" s="268"/>
      <c r="G388" s="267"/>
      <c r="H388" s="267"/>
    </row>
    <row r="389" spans="1:8" ht="15">
      <c r="A389" s="267"/>
      <c r="B389" s="267"/>
      <c r="C389" s="267"/>
      <c r="D389" s="267"/>
      <c r="E389" s="267"/>
      <c r="F389" s="268"/>
      <c r="G389" s="267"/>
      <c r="H389" s="267"/>
    </row>
    <row r="390" spans="1:8" ht="15">
      <c r="A390" s="267"/>
      <c r="B390" s="267"/>
      <c r="C390" s="267"/>
      <c r="D390" s="267"/>
      <c r="E390" s="267"/>
      <c r="F390" s="268"/>
      <c r="G390" s="267"/>
      <c r="H390" s="267"/>
    </row>
    <row r="391" spans="1:8" ht="15">
      <c r="A391" s="267"/>
      <c r="B391" s="267"/>
      <c r="C391" s="267"/>
      <c r="D391" s="267"/>
      <c r="E391" s="267"/>
      <c r="F391" s="268"/>
      <c r="G391" s="267"/>
      <c r="H391" s="267"/>
    </row>
    <row r="392" spans="1:8" ht="15">
      <c r="A392" s="267"/>
      <c r="B392" s="267"/>
      <c r="C392" s="267"/>
      <c r="D392" s="267"/>
      <c r="E392" s="267"/>
      <c r="F392" s="268"/>
      <c r="G392" s="267"/>
      <c r="H392" s="267"/>
    </row>
    <row r="393" spans="1:8" ht="15">
      <c r="A393" s="267"/>
      <c r="B393" s="267"/>
      <c r="C393" s="267"/>
      <c r="D393" s="267"/>
      <c r="E393" s="267"/>
      <c r="F393" s="268"/>
      <c r="G393" s="267"/>
      <c r="H393" s="267"/>
    </row>
    <row r="394" spans="1:8" ht="15">
      <c r="A394" s="267"/>
      <c r="B394" s="267"/>
      <c r="C394" s="267"/>
      <c r="D394" s="267"/>
      <c r="E394" s="267"/>
      <c r="F394" s="268"/>
      <c r="G394" s="267"/>
      <c r="H394" s="267"/>
    </row>
    <row r="395" spans="1:8" ht="15">
      <c r="A395" s="267"/>
      <c r="B395" s="267"/>
      <c r="C395" s="267"/>
      <c r="D395" s="267"/>
      <c r="E395" s="267"/>
      <c r="F395" s="268"/>
      <c r="G395" s="267"/>
      <c r="H395" s="267"/>
    </row>
    <row r="396" spans="1:8" ht="15">
      <c r="A396" s="267"/>
      <c r="B396" s="267"/>
      <c r="C396" s="267"/>
      <c r="D396" s="267"/>
      <c r="E396" s="267"/>
      <c r="F396" s="268"/>
      <c r="G396" s="267"/>
      <c r="H396" s="267"/>
    </row>
    <row r="397" spans="1:8" ht="15">
      <c r="A397" s="267"/>
      <c r="B397" s="267"/>
      <c r="C397" s="267"/>
      <c r="D397" s="267"/>
      <c r="E397" s="267"/>
      <c r="F397" s="268"/>
      <c r="G397" s="267"/>
      <c r="H397" s="267"/>
    </row>
    <row r="398" spans="1:8" ht="15">
      <c r="A398" s="267"/>
      <c r="B398" s="267"/>
      <c r="C398" s="267"/>
      <c r="D398" s="267"/>
      <c r="E398" s="267"/>
      <c r="F398" s="268"/>
      <c r="G398" s="267"/>
      <c r="H398" s="267"/>
    </row>
    <row r="399" spans="1:8" ht="15">
      <c r="A399" s="267"/>
      <c r="B399" s="267"/>
      <c r="C399" s="267"/>
      <c r="D399" s="267"/>
      <c r="E399" s="267"/>
      <c r="F399" s="268"/>
      <c r="G399" s="267"/>
      <c r="H399" s="267"/>
    </row>
    <row r="400" spans="1:8" ht="15">
      <c r="A400" s="267"/>
      <c r="B400" s="267"/>
      <c r="C400" s="267"/>
      <c r="D400" s="267"/>
      <c r="E400" s="267"/>
      <c r="F400" s="268"/>
      <c r="G400" s="267"/>
      <c r="H400" s="267"/>
    </row>
    <row r="401" spans="1:8" ht="15">
      <c r="A401" s="267"/>
      <c r="B401" s="267"/>
      <c r="C401" s="267"/>
      <c r="D401" s="267"/>
      <c r="E401" s="267"/>
      <c r="F401" s="268"/>
      <c r="G401" s="267"/>
      <c r="H401" s="267"/>
    </row>
    <row r="402" spans="1:8" ht="15">
      <c r="A402" s="267"/>
      <c r="B402" s="267"/>
      <c r="C402" s="267"/>
      <c r="D402" s="267"/>
      <c r="E402" s="267"/>
      <c r="F402" s="268"/>
      <c r="G402" s="267"/>
      <c r="H402" s="267"/>
    </row>
    <row r="403" spans="1:8" ht="15">
      <c r="A403" s="267"/>
      <c r="B403" s="267"/>
      <c r="C403" s="267"/>
      <c r="D403" s="267"/>
      <c r="E403" s="267"/>
      <c r="F403" s="268"/>
      <c r="G403" s="267"/>
      <c r="H403" s="267"/>
    </row>
    <row r="404" spans="1:8" ht="15">
      <c r="A404" s="267"/>
      <c r="B404" s="267"/>
      <c r="C404" s="267"/>
      <c r="D404" s="267"/>
      <c r="E404" s="267"/>
      <c r="F404" s="268"/>
      <c r="G404" s="267"/>
      <c r="H404" s="267"/>
    </row>
    <row r="405" spans="1:8" ht="15">
      <c r="A405" s="267"/>
      <c r="B405" s="267"/>
      <c r="C405" s="267"/>
      <c r="D405" s="267"/>
      <c r="E405" s="267"/>
      <c r="F405" s="268"/>
      <c r="G405" s="267"/>
      <c r="H405" s="267"/>
    </row>
    <row r="406" spans="1:8" ht="15">
      <c r="A406" s="267"/>
      <c r="B406" s="267"/>
      <c r="C406" s="267"/>
      <c r="D406" s="267"/>
      <c r="E406" s="267"/>
      <c r="F406" s="268"/>
      <c r="G406" s="267"/>
      <c r="H406" s="267"/>
    </row>
    <row r="407" spans="1:8" ht="15">
      <c r="A407" s="267"/>
      <c r="B407" s="267"/>
      <c r="C407" s="267"/>
      <c r="D407" s="267"/>
      <c r="E407" s="267"/>
      <c r="F407" s="268"/>
      <c r="G407" s="267"/>
      <c r="H407" s="267"/>
    </row>
    <row r="408" spans="1:8" ht="15">
      <c r="A408" s="267"/>
      <c r="B408" s="267"/>
      <c r="C408" s="267"/>
      <c r="D408" s="267"/>
      <c r="E408" s="267"/>
      <c r="F408" s="268"/>
      <c r="G408" s="267"/>
      <c r="H408" s="267"/>
    </row>
    <row r="409" spans="1:8" ht="15">
      <c r="A409" s="267"/>
      <c r="B409" s="267"/>
      <c r="C409" s="267"/>
      <c r="D409" s="267"/>
      <c r="E409" s="267"/>
      <c r="F409" s="268"/>
      <c r="G409" s="267"/>
      <c r="H409" s="267"/>
    </row>
    <row r="410" spans="1:8" ht="15">
      <c r="A410" s="267"/>
      <c r="C410" s="267"/>
      <c r="D410" s="267"/>
      <c r="E410" s="267"/>
      <c r="F410" s="268"/>
      <c r="G410" s="267"/>
      <c r="H410" s="267"/>
    </row>
  </sheetData>
  <sheetProtection/>
  <autoFilter ref="A1:H291"/>
  <printOptions gridLines="1" horizontalCentered="1"/>
  <pageMargins left="0.16" right="0.16" top="0.98" bottom="0.7900000000000001" header="0.51" footer="0.31"/>
  <pageSetup horizontalDpi="300" verticalDpi="300" orientation="portrait" paperSize="9" scale="8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zoomScaleSheetLayoutView="100" workbookViewId="0" topLeftCell="A1">
      <selection activeCell="F5" sqref="F5"/>
    </sheetView>
  </sheetViews>
  <sheetFormatPr defaultColWidth="8.75390625" defaultRowHeight="14.25"/>
  <cols>
    <col min="1" max="5" width="8.75390625" style="259" customWidth="1"/>
    <col min="6" max="6" width="15.25390625" style="261" customWidth="1"/>
    <col min="7" max="7" width="15.875" style="259" customWidth="1"/>
    <col min="8" max="8" width="17.75390625" style="259" customWidth="1"/>
    <col min="9" max="9" width="23.375" style="260" customWidth="1"/>
    <col min="10" max="16384" width="8.75390625" style="260" customWidth="1"/>
  </cols>
  <sheetData>
    <row r="1" spans="1:9" s="259" customFormat="1" ht="15">
      <c r="A1" s="262" t="s">
        <v>1</v>
      </c>
      <c r="B1" s="262" t="s">
        <v>16</v>
      </c>
      <c r="C1" s="262" t="s">
        <v>17</v>
      </c>
      <c r="D1" s="262" t="s">
        <v>18</v>
      </c>
      <c r="E1" s="262" t="s">
        <v>19</v>
      </c>
      <c r="F1" s="263" t="s">
        <v>13</v>
      </c>
      <c r="G1" s="262" t="s">
        <v>75</v>
      </c>
      <c r="H1" s="262" t="s">
        <v>76</v>
      </c>
      <c r="I1" s="262" t="s">
        <v>77</v>
      </c>
    </row>
    <row r="2" spans="1:9" s="260" customFormat="1" ht="70.5" customHeight="1">
      <c r="A2" s="138">
        <v>1</v>
      </c>
      <c r="B2" s="134" t="s">
        <v>190</v>
      </c>
      <c r="C2" s="134" t="s">
        <v>23</v>
      </c>
      <c r="D2" s="264">
        <v>1125</v>
      </c>
      <c r="E2" s="265"/>
      <c r="F2" s="266">
        <f>D2*E2</f>
        <v>0</v>
      </c>
      <c r="G2" s="134" t="s">
        <v>191</v>
      </c>
      <c r="H2" s="134" t="s">
        <v>192</v>
      </c>
      <c r="I2" s="134" t="s">
        <v>193</v>
      </c>
    </row>
    <row r="3" spans="1:9" s="260" customFormat="1" ht="70.5" customHeight="1">
      <c r="A3" s="138">
        <v>2</v>
      </c>
      <c r="B3" s="134" t="s">
        <v>190</v>
      </c>
      <c r="C3" s="134" t="s">
        <v>23</v>
      </c>
      <c r="D3" s="264">
        <v>1500</v>
      </c>
      <c r="E3" s="265"/>
      <c r="F3" s="266">
        <f>D3*E3</f>
        <v>0</v>
      </c>
      <c r="G3" s="134" t="s">
        <v>191</v>
      </c>
      <c r="H3" s="134" t="s">
        <v>194</v>
      </c>
      <c r="I3" s="134" t="s">
        <v>195</v>
      </c>
    </row>
    <row r="4" spans="1:8" s="260" customFormat="1" ht="15">
      <c r="A4" s="267"/>
      <c r="B4" s="267"/>
      <c r="C4" s="267"/>
      <c r="D4" s="267"/>
      <c r="E4" s="267"/>
      <c r="F4" s="268">
        <f>SUM(F2:F3)</f>
        <v>0</v>
      </c>
      <c r="G4" s="267"/>
      <c r="H4" s="267"/>
    </row>
    <row r="5" spans="1:8" s="260" customFormat="1" ht="15">
      <c r="A5" s="267"/>
      <c r="B5" s="267"/>
      <c r="C5" s="267"/>
      <c r="D5" s="267"/>
      <c r="E5" s="267"/>
      <c r="F5" s="268"/>
      <c r="G5" s="267"/>
      <c r="H5" s="267"/>
    </row>
    <row r="6" spans="1:8" s="260" customFormat="1" ht="15">
      <c r="A6" s="267"/>
      <c r="B6" s="267"/>
      <c r="C6" s="267"/>
      <c r="D6" s="267"/>
      <c r="E6" s="267"/>
      <c r="F6" s="268"/>
      <c r="G6" s="267"/>
      <c r="H6" s="267"/>
    </row>
    <row r="7" spans="1:8" s="260" customFormat="1" ht="15">
      <c r="A7" s="267"/>
      <c r="B7" s="267"/>
      <c r="C7" s="267"/>
      <c r="D7" s="267"/>
      <c r="E7" s="267"/>
      <c r="F7" s="268"/>
      <c r="G7" s="267"/>
      <c r="H7" s="267"/>
    </row>
    <row r="8" spans="1:8" s="260" customFormat="1" ht="15">
      <c r="A8" s="267"/>
      <c r="B8" s="267"/>
      <c r="C8" s="267"/>
      <c r="D8" s="267"/>
      <c r="E8" s="267"/>
      <c r="F8" s="268"/>
      <c r="G8" s="267"/>
      <c r="H8" s="267"/>
    </row>
    <row r="9" spans="1:8" s="260" customFormat="1" ht="15">
      <c r="A9" s="267"/>
      <c r="B9" s="267"/>
      <c r="C9" s="267"/>
      <c r="D9" s="267"/>
      <c r="E9" s="267"/>
      <c r="F9" s="268"/>
      <c r="G9" s="267"/>
      <c r="H9" s="267"/>
    </row>
    <row r="10" spans="1:8" s="260" customFormat="1" ht="15">
      <c r="A10" s="267"/>
      <c r="B10" s="267"/>
      <c r="C10" s="267"/>
      <c r="D10" s="267"/>
      <c r="E10" s="267"/>
      <c r="F10" s="268"/>
      <c r="G10" s="267"/>
      <c r="H10" s="267"/>
    </row>
    <row r="11" spans="1:8" s="260" customFormat="1" ht="15">
      <c r="A11" s="267"/>
      <c r="B11" s="267"/>
      <c r="C11" s="267"/>
      <c r="D11" s="267"/>
      <c r="E11" s="267"/>
      <c r="F11" s="268"/>
      <c r="G11" s="267"/>
      <c r="H11" s="267"/>
    </row>
    <row r="12" spans="1:8" s="260" customFormat="1" ht="15">
      <c r="A12" s="267"/>
      <c r="B12" s="267"/>
      <c r="C12" s="267"/>
      <c r="D12" s="267"/>
      <c r="E12" s="267"/>
      <c r="F12" s="268"/>
      <c r="G12" s="267"/>
      <c r="H12" s="267"/>
    </row>
    <row r="13" spans="1:8" s="260" customFormat="1" ht="15">
      <c r="A13" s="267"/>
      <c r="B13" s="267"/>
      <c r="C13" s="267"/>
      <c r="D13" s="267"/>
      <c r="E13" s="267"/>
      <c r="F13" s="268"/>
      <c r="G13" s="267"/>
      <c r="H13" s="267"/>
    </row>
    <row r="14" spans="1:8" s="260" customFormat="1" ht="15">
      <c r="A14" s="267"/>
      <c r="B14" s="267"/>
      <c r="C14" s="267"/>
      <c r="D14" s="267"/>
      <c r="E14" s="267"/>
      <c r="F14" s="268"/>
      <c r="G14" s="267"/>
      <c r="H14" s="267"/>
    </row>
    <row r="15" spans="1:8" s="260" customFormat="1" ht="15">
      <c r="A15" s="267"/>
      <c r="B15" s="267"/>
      <c r="C15" s="267"/>
      <c r="D15" s="267"/>
      <c r="E15" s="267"/>
      <c r="F15" s="268"/>
      <c r="G15" s="267"/>
      <c r="H15" s="267"/>
    </row>
    <row r="16" spans="1:8" s="260" customFormat="1" ht="15">
      <c r="A16" s="267"/>
      <c r="B16" s="267"/>
      <c r="C16" s="267"/>
      <c r="D16" s="267"/>
      <c r="E16" s="267"/>
      <c r="F16" s="268"/>
      <c r="G16" s="267"/>
      <c r="H16" s="267"/>
    </row>
    <row r="17" spans="1:8" s="260" customFormat="1" ht="15">
      <c r="A17" s="267"/>
      <c r="B17" s="267"/>
      <c r="C17" s="267"/>
      <c r="D17" s="267"/>
      <c r="E17" s="267"/>
      <c r="F17" s="268"/>
      <c r="G17" s="267"/>
      <c r="H17" s="267"/>
    </row>
    <row r="18" spans="1:8" s="260" customFormat="1" ht="15">
      <c r="A18" s="267"/>
      <c r="B18" s="267"/>
      <c r="C18" s="267"/>
      <c r="D18" s="267"/>
      <c r="E18" s="267"/>
      <c r="F18" s="268"/>
      <c r="G18" s="267"/>
      <c r="H18" s="267"/>
    </row>
    <row r="19" spans="1:8" s="260" customFormat="1" ht="15">
      <c r="A19" s="267"/>
      <c r="B19" s="267"/>
      <c r="C19" s="267"/>
      <c r="D19" s="267"/>
      <c r="E19" s="267"/>
      <c r="F19" s="268"/>
      <c r="G19" s="267"/>
      <c r="H19" s="267"/>
    </row>
    <row r="20" spans="1:8" s="260" customFormat="1" ht="15">
      <c r="A20" s="267"/>
      <c r="B20" s="267"/>
      <c r="C20" s="267"/>
      <c r="D20" s="267"/>
      <c r="E20" s="267"/>
      <c r="F20" s="268"/>
      <c r="G20" s="267"/>
      <c r="H20" s="267"/>
    </row>
    <row r="21" spans="1:8" s="260" customFormat="1" ht="15">
      <c r="A21" s="267"/>
      <c r="B21" s="267"/>
      <c r="C21" s="267"/>
      <c r="D21" s="267"/>
      <c r="E21" s="267"/>
      <c r="F21" s="268"/>
      <c r="G21" s="267"/>
      <c r="H21" s="267"/>
    </row>
    <row r="22" spans="1:8" s="260" customFormat="1" ht="15">
      <c r="A22" s="267"/>
      <c r="B22" s="267"/>
      <c r="C22" s="267"/>
      <c r="D22" s="267"/>
      <c r="E22" s="267"/>
      <c r="F22" s="268"/>
      <c r="G22" s="267"/>
      <c r="H22" s="267"/>
    </row>
    <row r="23" spans="1:8" s="260" customFormat="1" ht="15">
      <c r="A23" s="267"/>
      <c r="B23" s="267"/>
      <c r="C23" s="267"/>
      <c r="D23" s="267"/>
      <c r="E23" s="267"/>
      <c r="F23" s="268"/>
      <c r="G23" s="267"/>
      <c r="H23" s="267"/>
    </row>
    <row r="24" spans="1:8" s="260" customFormat="1" ht="15">
      <c r="A24" s="267"/>
      <c r="B24" s="267"/>
      <c r="C24" s="267"/>
      <c r="D24" s="267"/>
      <c r="E24" s="267"/>
      <c r="F24" s="268"/>
      <c r="G24" s="267"/>
      <c r="H24" s="267"/>
    </row>
    <row r="25" spans="1:8" s="260" customFormat="1" ht="15">
      <c r="A25" s="267"/>
      <c r="B25" s="267"/>
      <c r="C25" s="267"/>
      <c r="D25" s="267"/>
      <c r="E25" s="267"/>
      <c r="F25" s="268"/>
      <c r="G25" s="267"/>
      <c r="H25" s="267"/>
    </row>
    <row r="26" spans="1:8" s="260" customFormat="1" ht="15">
      <c r="A26" s="267"/>
      <c r="B26" s="267"/>
      <c r="C26" s="267"/>
      <c r="D26" s="267"/>
      <c r="E26" s="267"/>
      <c r="F26" s="268"/>
      <c r="G26" s="267"/>
      <c r="H26" s="267"/>
    </row>
    <row r="27" spans="1:8" s="260" customFormat="1" ht="15">
      <c r="A27" s="267"/>
      <c r="B27" s="267"/>
      <c r="C27" s="267"/>
      <c r="D27" s="267"/>
      <c r="E27" s="267"/>
      <c r="F27" s="268"/>
      <c r="G27" s="267"/>
      <c r="H27" s="267"/>
    </row>
    <row r="28" spans="1:8" s="260" customFormat="1" ht="15">
      <c r="A28" s="267"/>
      <c r="B28" s="267"/>
      <c r="C28" s="267"/>
      <c r="D28" s="267"/>
      <c r="E28" s="267"/>
      <c r="F28" s="268"/>
      <c r="G28" s="267"/>
      <c r="H28" s="267"/>
    </row>
    <row r="29" spans="1:8" s="260" customFormat="1" ht="15">
      <c r="A29" s="267"/>
      <c r="B29" s="267"/>
      <c r="C29" s="267"/>
      <c r="D29" s="267"/>
      <c r="E29" s="267"/>
      <c r="F29" s="268"/>
      <c r="G29" s="267"/>
      <c r="H29" s="267"/>
    </row>
    <row r="30" spans="1:8" s="260" customFormat="1" ht="15">
      <c r="A30" s="267"/>
      <c r="B30" s="267"/>
      <c r="C30" s="267"/>
      <c r="D30" s="267"/>
      <c r="E30" s="267"/>
      <c r="F30" s="268"/>
      <c r="G30" s="267"/>
      <c r="H30" s="267"/>
    </row>
    <row r="31" spans="1:8" s="260" customFormat="1" ht="15">
      <c r="A31" s="267"/>
      <c r="B31" s="267"/>
      <c r="C31" s="267"/>
      <c r="D31" s="267"/>
      <c r="E31" s="267"/>
      <c r="F31" s="268"/>
      <c r="G31" s="267"/>
      <c r="H31" s="267"/>
    </row>
    <row r="32" spans="1:8" s="260" customFormat="1" ht="15">
      <c r="A32" s="267"/>
      <c r="B32" s="267"/>
      <c r="C32" s="267"/>
      <c r="D32" s="267"/>
      <c r="E32" s="267"/>
      <c r="F32" s="268"/>
      <c r="G32" s="267"/>
      <c r="H32" s="267"/>
    </row>
    <row r="33" spans="1:8" s="260" customFormat="1" ht="15">
      <c r="A33" s="267"/>
      <c r="B33" s="267"/>
      <c r="C33" s="267"/>
      <c r="D33" s="267"/>
      <c r="E33" s="267"/>
      <c r="F33" s="268"/>
      <c r="G33" s="267"/>
      <c r="H33" s="267"/>
    </row>
    <row r="34" spans="1:8" s="260" customFormat="1" ht="15">
      <c r="A34" s="267"/>
      <c r="B34" s="267"/>
      <c r="C34" s="267"/>
      <c r="D34" s="267"/>
      <c r="E34" s="267"/>
      <c r="F34" s="268"/>
      <c r="G34" s="267"/>
      <c r="H34" s="267"/>
    </row>
    <row r="35" spans="1:8" s="260" customFormat="1" ht="15">
      <c r="A35" s="267"/>
      <c r="B35" s="267"/>
      <c r="C35" s="267"/>
      <c r="D35" s="267"/>
      <c r="E35" s="267"/>
      <c r="F35" s="268"/>
      <c r="G35" s="267"/>
      <c r="H35" s="267"/>
    </row>
    <row r="36" spans="1:8" s="260" customFormat="1" ht="15">
      <c r="A36" s="267"/>
      <c r="B36" s="267"/>
      <c r="C36" s="267"/>
      <c r="D36" s="267"/>
      <c r="E36" s="267"/>
      <c r="F36" s="268"/>
      <c r="G36" s="267"/>
      <c r="H36" s="267"/>
    </row>
    <row r="37" spans="1:8" s="260" customFormat="1" ht="15">
      <c r="A37" s="267"/>
      <c r="B37" s="267"/>
      <c r="C37" s="267"/>
      <c r="D37" s="267"/>
      <c r="E37" s="267"/>
      <c r="F37" s="268"/>
      <c r="G37" s="267"/>
      <c r="H37" s="267"/>
    </row>
    <row r="38" spans="1:8" s="260" customFormat="1" ht="15">
      <c r="A38" s="267"/>
      <c r="B38" s="267"/>
      <c r="C38" s="267"/>
      <c r="D38" s="267"/>
      <c r="E38" s="267"/>
      <c r="F38" s="268"/>
      <c r="G38" s="267"/>
      <c r="H38" s="267"/>
    </row>
    <row r="39" spans="1:8" s="260" customFormat="1" ht="15">
      <c r="A39" s="267"/>
      <c r="B39" s="267"/>
      <c r="C39" s="267"/>
      <c r="D39" s="267"/>
      <c r="E39" s="267"/>
      <c r="F39" s="268"/>
      <c r="G39" s="267"/>
      <c r="H39" s="267"/>
    </row>
    <row r="40" spans="1:8" s="260" customFormat="1" ht="15">
      <c r="A40" s="267"/>
      <c r="B40" s="267"/>
      <c r="C40" s="267"/>
      <c r="D40" s="267"/>
      <c r="E40" s="267"/>
      <c r="F40" s="268"/>
      <c r="G40" s="267"/>
      <c r="H40" s="267"/>
    </row>
    <row r="41" spans="1:8" s="260" customFormat="1" ht="15">
      <c r="A41" s="267"/>
      <c r="B41" s="267"/>
      <c r="C41" s="267"/>
      <c r="D41" s="267"/>
      <c r="E41" s="267"/>
      <c r="F41" s="268"/>
      <c r="G41" s="267"/>
      <c r="H41" s="267"/>
    </row>
    <row r="42" spans="1:8" s="260" customFormat="1" ht="15">
      <c r="A42" s="267"/>
      <c r="B42" s="267"/>
      <c r="C42" s="267"/>
      <c r="D42" s="267"/>
      <c r="E42" s="267"/>
      <c r="F42" s="268"/>
      <c r="G42" s="267"/>
      <c r="H42" s="267"/>
    </row>
    <row r="43" spans="1:8" s="260" customFormat="1" ht="15">
      <c r="A43" s="267"/>
      <c r="B43" s="267"/>
      <c r="C43" s="267"/>
      <c r="D43" s="267"/>
      <c r="E43" s="267"/>
      <c r="F43" s="268"/>
      <c r="G43" s="267"/>
      <c r="H43" s="267"/>
    </row>
    <row r="44" spans="1:8" s="260" customFormat="1" ht="15">
      <c r="A44" s="267"/>
      <c r="B44" s="267"/>
      <c r="C44" s="267"/>
      <c r="D44" s="267"/>
      <c r="E44" s="267"/>
      <c r="F44" s="268"/>
      <c r="G44" s="267"/>
      <c r="H44" s="267"/>
    </row>
    <row r="45" spans="1:8" s="260" customFormat="1" ht="15">
      <c r="A45" s="267"/>
      <c r="B45" s="267"/>
      <c r="C45" s="267"/>
      <c r="D45" s="267"/>
      <c r="E45" s="267"/>
      <c r="F45" s="268"/>
      <c r="G45" s="267"/>
      <c r="H45" s="267"/>
    </row>
    <row r="46" spans="1:8" s="260" customFormat="1" ht="15">
      <c r="A46" s="267"/>
      <c r="B46" s="267"/>
      <c r="C46" s="267"/>
      <c r="D46" s="267"/>
      <c r="E46" s="267"/>
      <c r="F46" s="268"/>
      <c r="G46" s="267"/>
      <c r="H46" s="267"/>
    </row>
    <row r="47" spans="1:8" s="260" customFormat="1" ht="15">
      <c r="A47" s="267"/>
      <c r="B47" s="267"/>
      <c r="C47" s="267"/>
      <c r="D47" s="267"/>
      <c r="E47" s="267"/>
      <c r="F47" s="268"/>
      <c r="G47" s="267"/>
      <c r="H47" s="267"/>
    </row>
    <row r="48" spans="1:8" s="260" customFormat="1" ht="15">
      <c r="A48" s="267"/>
      <c r="B48" s="267"/>
      <c r="C48" s="267"/>
      <c r="D48" s="267"/>
      <c r="E48" s="267"/>
      <c r="F48" s="268"/>
      <c r="G48" s="267"/>
      <c r="H48" s="267"/>
    </row>
    <row r="49" spans="1:8" s="260" customFormat="1" ht="15">
      <c r="A49" s="267"/>
      <c r="B49" s="267"/>
      <c r="C49" s="267"/>
      <c r="D49" s="267"/>
      <c r="E49" s="267"/>
      <c r="F49" s="268"/>
      <c r="G49" s="267"/>
      <c r="H49" s="267"/>
    </row>
    <row r="50" spans="1:8" s="260" customFormat="1" ht="15">
      <c r="A50" s="267"/>
      <c r="B50" s="267"/>
      <c r="C50" s="267"/>
      <c r="D50" s="267"/>
      <c r="E50" s="267"/>
      <c r="F50" s="268"/>
      <c r="G50" s="267"/>
      <c r="H50" s="267"/>
    </row>
    <row r="51" spans="1:8" s="260" customFormat="1" ht="15">
      <c r="A51" s="267"/>
      <c r="B51" s="267"/>
      <c r="C51" s="267"/>
      <c r="D51" s="267"/>
      <c r="E51" s="267"/>
      <c r="F51" s="268"/>
      <c r="G51" s="267"/>
      <c r="H51" s="267"/>
    </row>
    <row r="52" spans="1:8" s="260" customFormat="1" ht="15">
      <c r="A52" s="267"/>
      <c r="B52" s="267"/>
      <c r="C52" s="267"/>
      <c r="D52" s="267"/>
      <c r="E52" s="267"/>
      <c r="F52" s="268"/>
      <c r="G52" s="267"/>
      <c r="H52" s="267"/>
    </row>
    <row r="53" spans="1:8" s="260" customFormat="1" ht="15">
      <c r="A53" s="267"/>
      <c r="B53" s="267"/>
      <c r="C53" s="267"/>
      <c r="D53" s="267"/>
      <c r="E53" s="267"/>
      <c r="F53" s="268"/>
      <c r="G53" s="267"/>
      <c r="H53" s="267"/>
    </row>
    <row r="54" spans="1:8" s="260" customFormat="1" ht="15">
      <c r="A54" s="267"/>
      <c r="B54" s="267"/>
      <c r="C54" s="267"/>
      <c r="D54" s="267"/>
      <c r="E54" s="267"/>
      <c r="F54" s="268"/>
      <c r="G54" s="267"/>
      <c r="H54" s="267"/>
    </row>
    <row r="55" spans="1:8" s="260" customFormat="1" ht="15">
      <c r="A55" s="267"/>
      <c r="B55" s="267"/>
      <c r="C55" s="267"/>
      <c r="D55" s="267"/>
      <c r="E55" s="267"/>
      <c r="F55" s="268"/>
      <c r="G55" s="267"/>
      <c r="H55" s="267"/>
    </row>
    <row r="56" spans="1:8" s="260" customFormat="1" ht="15">
      <c r="A56" s="267"/>
      <c r="B56" s="267"/>
      <c r="C56" s="267"/>
      <c r="D56" s="267"/>
      <c r="E56" s="267"/>
      <c r="F56" s="268"/>
      <c r="G56" s="267"/>
      <c r="H56" s="267"/>
    </row>
    <row r="57" spans="1:8" s="260" customFormat="1" ht="15">
      <c r="A57" s="267"/>
      <c r="B57" s="267"/>
      <c r="C57" s="267"/>
      <c r="D57" s="267"/>
      <c r="E57" s="267"/>
      <c r="F57" s="268"/>
      <c r="G57" s="267"/>
      <c r="H57" s="267"/>
    </row>
    <row r="58" spans="1:8" s="260" customFormat="1" ht="15">
      <c r="A58" s="267"/>
      <c r="B58" s="267"/>
      <c r="C58" s="267"/>
      <c r="D58" s="267"/>
      <c r="E58" s="267"/>
      <c r="F58" s="268"/>
      <c r="G58" s="267"/>
      <c r="H58" s="267"/>
    </row>
    <row r="59" spans="1:8" s="260" customFormat="1" ht="15">
      <c r="A59" s="267"/>
      <c r="B59" s="267"/>
      <c r="C59" s="267"/>
      <c r="D59" s="267"/>
      <c r="E59" s="267"/>
      <c r="F59" s="268"/>
      <c r="G59" s="267"/>
      <c r="H59" s="267"/>
    </row>
    <row r="60" spans="1:8" s="260" customFormat="1" ht="15">
      <c r="A60" s="267"/>
      <c r="B60" s="267"/>
      <c r="C60" s="267"/>
      <c r="D60" s="267"/>
      <c r="E60" s="267"/>
      <c r="F60" s="268"/>
      <c r="G60" s="267"/>
      <c r="H60" s="267"/>
    </row>
    <row r="61" spans="1:8" s="260" customFormat="1" ht="15">
      <c r="A61" s="267"/>
      <c r="B61" s="267"/>
      <c r="C61" s="267"/>
      <c r="D61" s="267"/>
      <c r="E61" s="267"/>
      <c r="F61" s="268"/>
      <c r="G61" s="267"/>
      <c r="H61" s="267"/>
    </row>
    <row r="62" spans="1:8" s="260" customFormat="1" ht="15">
      <c r="A62" s="267"/>
      <c r="B62" s="267"/>
      <c r="C62" s="267"/>
      <c r="D62" s="267"/>
      <c r="E62" s="267"/>
      <c r="F62" s="268"/>
      <c r="G62" s="267"/>
      <c r="H62" s="267"/>
    </row>
    <row r="63" spans="1:8" s="260" customFormat="1" ht="15">
      <c r="A63" s="267"/>
      <c r="B63" s="267"/>
      <c r="C63" s="267"/>
      <c r="D63" s="267"/>
      <c r="E63" s="267"/>
      <c r="F63" s="268"/>
      <c r="G63" s="267"/>
      <c r="H63" s="267"/>
    </row>
    <row r="64" spans="1:8" s="260" customFormat="1" ht="15">
      <c r="A64" s="267"/>
      <c r="B64" s="267"/>
      <c r="C64" s="267"/>
      <c r="D64" s="267"/>
      <c r="E64" s="267"/>
      <c r="F64" s="268"/>
      <c r="G64" s="267"/>
      <c r="H64" s="267"/>
    </row>
    <row r="65" spans="1:8" s="260" customFormat="1" ht="15">
      <c r="A65" s="267"/>
      <c r="B65" s="267"/>
      <c r="C65" s="267"/>
      <c r="D65" s="267"/>
      <c r="E65" s="267"/>
      <c r="F65" s="268"/>
      <c r="G65" s="267"/>
      <c r="H65" s="267"/>
    </row>
    <row r="66" spans="1:8" s="260" customFormat="1" ht="15">
      <c r="A66" s="267"/>
      <c r="B66" s="267"/>
      <c r="C66" s="267"/>
      <c r="D66" s="267"/>
      <c r="E66" s="267"/>
      <c r="F66" s="268"/>
      <c r="G66" s="267"/>
      <c r="H66" s="267"/>
    </row>
    <row r="67" spans="1:8" s="260" customFormat="1" ht="15">
      <c r="A67" s="267"/>
      <c r="B67" s="267"/>
      <c r="C67" s="267"/>
      <c r="D67" s="267"/>
      <c r="E67" s="267"/>
      <c r="F67" s="268"/>
      <c r="G67" s="267"/>
      <c r="H67" s="267"/>
    </row>
    <row r="68" spans="1:8" s="260" customFormat="1" ht="15">
      <c r="A68" s="267"/>
      <c r="B68" s="267"/>
      <c r="C68" s="267"/>
      <c r="D68" s="267"/>
      <c r="E68" s="267"/>
      <c r="F68" s="268"/>
      <c r="G68" s="267"/>
      <c r="H68" s="267"/>
    </row>
    <row r="69" spans="1:8" s="260" customFormat="1" ht="15">
      <c r="A69" s="267"/>
      <c r="B69" s="267"/>
      <c r="C69" s="267"/>
      <c r="D69" s="267"/>
      <c r="E69" s="267"/>
      <c r="F69" s="268"/>
      <c r="G69" s="267"/>
      <c r="H69" s="267"/>
    </row>
    <row r="70" spans="1:8" s="260" customFormat="1" ht="15">
      <c r="A70" s="267"/>
      <c r="B70" s="267"/>
      <c r="C70" s="267"/>
      <c r="D70" s="267"/>
      <c r="E70" s="267"/>
      <c r="F70" s="268"/>
      <c r="G70" s="267"/>
      <c r="H70" s="267"/>
    </row>
    <row r="71" spans="1:8" s="260" customFormat="1" ht="15">
      <c r="A71" s="267"/>
      <c r="B71" s="267"/>
      <c r="C71" s="267"/>
      <c r="D71" s="267"/>
      <c r="E71" s="267"/>
      <c r="F71" s="268"/>
      <c r="G71" s="267"/>
      <c r="H71" s="267"/>
    </row>
    <row r="72" spans="1:8" s="260" customFormat="1" ht="15">
      <c r="A72" s="267"/>
      <c r="B72" s="267"/>
      <c r="C72" s="267"/>
      <c r="D72" s="267"/>
      <c r="E72" s="267"/>
      <c r="F72" s="268"/>
      <c r="G72" s="267"/>
      <c r="H72" s="267"/>
    </row>
    <row r="73" spans="1:8" s="260" customFormat="1" ht="15">
      <c r="A73" s="267"/>
      <c r="B73" s="267"/>
      <c r="C73" s="267"/>
      <c r="D73" s="267"/>
      <c r="E73" s="267"/>
      <c r="F73" s="268"/>
      <c r="G73" s="267"/>
      <c r="H73" s="267"/>
    </row>
    <row r="74" spans="1:8" s="260" customFormat="1" ht="15">
      <c r="A74" s="267"/>
      <c r="B74" s="267"/>
      <c r="C74" s="267"/>
      <c r="D74" s="267"/>
      <c r="E74" s="267"/>
      <c r="F74" s="268"/>
      <c r="G74" s="267"/>
      <c r="H74" s="267"/>
    </row>
    <row r="75" spans="1:8" s="260" customFormat="1" ht="15">
      <c r="A75" s="267"/>
      <c r="B75" s="267"/>
      <c r="C75" s="267"/>
      <c r="D75" s="267"/>
      <c r="E75" s="267"/>
      <c r="F75" s="268"/>
      <c r="G75" s="267"/>
      <c r="H75" s="267"/>
    </row>
    <row r="76" spans="1:8" s="260" customFormat="1" ht="15">
      <c r="A76" s="267"/>
      <c r="B76" s="267"/>
      <c r="C76" s="267"/>
      <c r="D76" s="267"/>
      <c r="E76" s="267"/>
      <c r="F76" s="268"/>
      <c r="G76" s="267"/>
      <c r="H76" s="267"/>
    </row>
    <row r="77" spans="1:8" s="260" customFormat="1" ht="15">
      <c r="A77" s="267"/>
      <c r="B77" s="267"/>
      <c r="C77" s="267"/>
      <c r="D77" s="267"/>
      <c r="E77" s="267"/>
      <c r="F77" s="268"/>
      <c r="G77" s="267"/>
      <c r="H77" s="267"/>
    </row>
    <row r="78" spans="1:8" s="260" customFormat="1" ht="15">
      <c r="A78" s="267"/>
      <c r="B78" s="267"/>
      <c r="C78" s="267"/>
      <c r="D78" s="267"/>
      <c r="E78" s="267"/>
      <c r="F78" s="268"/>
      <c r="G78" s="267"/>
      <c r="H78" s="267"/>
    </row>
    <row r="79" spans="1:8" s="260" customFormat="1" ht="15">
      <c r="A79" s="267"/>
      <c r="B79" s="267"/>
      <c r="C79" s="267"/>
      <c r="D79" s="267"/>
      <c r="E79" s="267"/>
      <c r="F79" s="268"/>
      <c r="G79" s="267"/>
      <c r="H79" s="267"/>
    </row>
    <row r="80" spans="1:8" s="260" customFormat="1" ht="15">
      <c r="A80" s="267"/>
      <c r="B80" s="267"/>
      <c r="C80" s="267"/>
      <c r="D80" s="267"/>
      <c r="E80" s="267"/>
      <c r="F80" s="268"/>
      <c r="G80" s="267"/>
      <c r="H80" s="267"/>
    </row>
    <row r="81" spans="1:8" s="260" customFormat="1" ht="15">
      <c r="A81" s="267"/>
      <c r="B81" s="267"/>
      <c r="C81" s="267"/>
      <c r="D81" s="267"/>
      <c r="E81" s="267"/>
      <c r="F81" s="268"/>
      <c r="G81" s="267"/>
      <c r="H81" s="267"/>
    </row>
    <row r="82" spans="1:8" s="260" customFormat="1" ht="15">
      <c r="A82" s="267"/>
      <c r="B82" s="267"/>
      <c r="C82" s="267"/>
      <c r="D82" s="267"/>
      <c r="E82" s="267"/>
      <c r="F82" s="268"/>
      <c r="G82" s="267"/>
      <c r="H82" s="267"/>
    </row>
    <row r="83" spans="1:8" s="260" customFormat="1" ht="15">
      <c r="A83" s="267"/>
      <c r="B83" s="267"/>
      <c r="C83" s="267"/>
      <c r="D83" s="267"/>
      <c r="E83" s="267"/>
      <c r="F83" s="268"/>
      <c r="G83" s="267"/>
      <c r="H83" s="267"/>
    </row>
    <row r="84" spans="1:8" s="260" customFormat="1" ht="15">
      <c r="A84" s="267"/>
      <c r="B84" s="267"/>
      <c r="C84" s="267"/>
      <c r="D84" s="267"/>
      <c r="E84" s="267"/>
      <c r="F84" s="268"/>
      <c r="G84" s="267"/>
      <c r="H84" s="267"/>
    </row>
    <row r="85" spans="1:8" s="260" customFormat="1" ht="15">
      <c r="A85" s="267"/>
      <c r="B85" s="267"/>
      <c r="C85" s="267"/>
      <c r="D85" s="267"/>
      <c r="E85" s="267"/>
      <c r="F85" s="268"/>
      <c r="G85" s="267"/>
      <c r="H85" s="267"/>
    </row>
    <row r="86" spans="1:8" s="260" customFormat="1" ht="15">
      <c r="A86" s="267"/>
      <c r="B86" s="267"/>
      <c r="C86" s="267"/>
      <c r="D86" s="267"/>
      <c r="E86" s="267"/>
      <c r="F86" s="268"/>
      <c r="G86" s="267"/>
      <c r="H86" s="267"/>
    </row>
    <row r="87" spans="1:8" s="260" customFormat="1" ht="15">
      <c r="A87" s="267"/>
      <c r="B87" s="267"/>
      <c r="C87" s="267"/>
      <c r="D87" s="267"/>
      <c r="E87" s="267"/>
      <c r="F87" s="268"/>
      <c r="G87" s="267"/>
      <c r="H87" s="267"/>
    </row>
    <row r="88" spans="1:8" s="260" customFormat="1" ht="15">
      <c r="A88" s="267"/>
      <c r="B88" s="267"/>
      <c r="C88" s="267"/>
      <c r="D88" s="267"/>
      <c r="E88" s="267"/>
      <c r="F88" s="268"/>
      <c r="G88" s="267"/>
      <c r="H88" s="267"/>
    </row>
    <row r="89" spans="1:8" s="260" customFormat="1" ht="15">
      <c r="A89" s="267"/>
      <c r="B89" s="267"/>
      <c r="C89" s="267"/>
      <c r="D89" s="267"/>
      <c r="E89" s="267"/>
      <c r="F89" s="268"/>
      <c r="G89" s="267"/>
      <c r="H89" s="267"/>
    </row>
    <row r="90" spans="1:8" s="260" customFormat="1" ht="15">
      <c r="A90" s="267"/>
      <c r="B90" s="267"/>
      <c r="C90" s="267"/>
      <c r="D90" s="267"/>
      <c r="E90" s="267"/>
      <c r="F90" s="268"/>
      <c r="G90" s="267"/>
      <c r="H90" s="267"/>
    </row>
    <row r="91" spans="1:8" s="260" customFormat="1" ht="15">
      <c r="A91" s="267"/>
      <c r="B91" s="267"/>
      <c r="C91" s="267"/>
      <c r="D91" s="267"/>
      <c r="E91" s="267"/>
      <c r="F91" s="268"/>
      <c r="G91" s="267"/>
      <c r="H91" s="267"/>
    </row>
    <row r="92" spans="1:8" s="260" customFormat="1" ht="15">
      <c r="A92" s="267"/>
      <c r="B92" s="267"/>
      <c r="C92" s="267"/>
      <c r="D92" s="267"/>
      <c r="E92" s="267"/>
      <c r="F92" s="268"/>
      <c r="G92" s="267"/>
      <c r="H92" s="267"/>
    </row>
    <row r="93" spans="1:8" s="260" customFormat="1" ht="15">
      <c r="A93" s="267"/>
      <c r="B93" s="267"/>
      <c r="C93" s="267"/>
      <c r="D93" s="267"/>
      <c r="E93" s="267"/>
      <c r="F93" s="268"/>
      <c r="G93" s="267"/>
      <c r="H93" s="267"/>
    </row>
    <row r="94" spans="1:8" s="260" customFormat="1" ht="15">
      <c r="A94" s="267"/>
      <c r="B94" s="267"/>
      <c r="C94" s="267"/>
      <c r="D94" s="267"/>
      <c r="E94" s="267"/>
      <c r="F94" s="268"/>
      <c r="G94" s="267"/>
      <c r="H94" s="267"/>
    </row>
    <row r="95" spans="1:8" s="260" customFormat="1" ht="15">
      <c r="A95" s="267"/>
      <c r="B95" s="267"/>
      <c r="C95" s="267"/>
      <c r="D95" s="267"/>
      <c r="E95" s="267"/>
      <c r="F95" s="268"/>
      <c r="G95" s="267"/>
      <c r="H95" s="267"/>
    </row>
    <row r="96" spans="1:8" s="260" customFormat="1" ht="15">
      <c r="A96" s="267"/>
      <c r="B96" s="267"/>
      <c r="C96" s="267"/>
      <c r="D96" s="267"/>
      <c r="E96" s="267"/>
      <c r="F96" s="268"/>
      <c r="G96" s="267"/>
      <c r="H96" s="267"/>
    </row>
    <row r="97" spans="1:8" s="260" customFormat="1" ht="15">
      <c r="A97" s="267"/>
      <c r="B97" s="267"/>
      <c r="C97" s="267"/>
      <c r="D97" s="267"/>
      <c r="E97" s="267"/>
      <c r="F97" s="268"/>
      <c r="G97" s="267"/>
      <c r="H97" s="267"/>
    </row>
    <row r="98" spans="1:8" s="260" customFormat="1" ht="15">
      <c r="A98" s="267"/>
      <c r="B98" s="267"/>
      <c r="C98" s="267"/>
      <c r="D98" s="267"/>
      <c r="E98" s="267"/>
      <c r="F98" s="268"/>
      <c r="G98" s="267"/>
      <c r="H98" s="267"/>
    </row>
    <row r="99" spans="1:8" s="260" customFormat="1" ht="15">
      <c r="A99" s="267"/>
      <c r="B99" s="267"/>
      <c r="C99" s="267"/>
      <c r="D99" s="267"/>
      <c r="E99" s="267"/>
      <c r="F99" s="268"/>
      <c r="G99" s="267"/>
      <c r="H99" s="267"/>
    </row>
    <row r="100" spans="1:8" s="260" customFormat="1" ht="15">
      <c r="A100" s="267"/>
      <c r="B100" s="267"/>
      <c r="C100" s="267"/>
      <c r="D100" s="267"/>
      <c r="E100" s="267"/>
      <c r="F100" s="268"/>
      <c r="G100" s="267"/>
      <c r="H100" s="267"/>
    </row>
    <row r="101" spans="1:8" s="260" customFormat="1" ht="15">
      <c r="A101" s="267"/>
      <c r="B101" s="267"/>
      <c r="C101" s="267"/>
      <c r="D101" s="267"/>
      <c r="E101" s="267"/>
      <c r="F101" s="268"/>
      <c r="G101" s="267"/>
      <c r="H101" s="267"/>
    </row>
    <row r="102" spans="1:8" s="260" customFormat="1" ht="15">
      <c r="A102" s="267"/>
      <c r="B102" s="267"/>
      <c r="C102" s="267"/>
      <c r="D102" s="267"/>
      <c r="E102" s="267"/>
      <c r="F102" s="268"/>
      <c r="G102" s="267"/>
      <c r="H102" s="267"/>
    </row>
    <row r="103" spans="1:8" s="260" customFormat="1" ht="15">
      <c r="A103" s="267"/>
      <c r="B103" s="267"/>
      <c r="C103" s="267"/>
      <c r="D103" s="267"/>
      <c r="E103" s="267"/>
      <c r="F103" s="268"/>
      <c r="G103" s="267"/>
      <c r="H103" s="267"/>
    </row>
    <row r="104" spans="1:8" s="260" customFormat="1" ht="15">
      <c r="A104" s="267"/>
      <c r="B104" s="267"/>
      <c r="C104" s="267"/>
      <c r="D104" s="267"/>
      <c r="E104" s="267"/>
      <c r="F104" s="268"/>
      <c r="G104" s="267"/>
      <c r="H104" s="267"/>
    </row>
    <row r="105" spans="1:8" s="260" customFormat="1" ht="15">
      <c r="A105" s="267"/>
      <c r="B105" s="267"/>
      <c r="C105" s="267"/>
      <c r="D105" s="267"/>
      <c r="E105" s="267"/>
      <c r="F105" s="268"/>
      <c r="G105" s="267"/>
      <c r="H105" s="267"/>
    </row>
    <row r="106" spans="1:8" s="260" customFormat="1" ht="15">
      <c r="A106" s="267"/>
      <c r="B106" s="267"/>
      <c r="C106" s="267"/>
      <c r="D106" s="267"/>
      <c r="E106" s="267"/>
      <c r="F106" s="268"/>
      <c r="G106" s="267"/>
      <c r="H106" s="267"/>
    </row>
    <row r="107" spans="1:8" s="260" customFormat="1" ht="15">
      <c r="A107" s="267"/>
      <c r="B107" s="267"/>
      <c r="C107" s="267"/>
      <c r="D107" s="267"/>
      <c r="E107" s="267"/>
      <c r="F107" s="268"/>
      <c r="G107" s="267"/>
      <c r="H107" s="267"/>
    </row>
    <row r="108" spans="1:8" s="260" customFormat="1" ht="15">
      <c r="A108" s="267"/>
      <c r="B108" s="267"/>
      <c r="C108" s="267"/>
      <c r="D108" s="267"/>
      <c r="E108" s="267"/>
      <c r="F108" s="268"/>
      <c r="G108" s="267"/>
      <c r="H108" s="267"/>
    </row>
    <row r="109" spans="1:8" s="260" customFormat="1" ht="15">
      <c r="A109" s="267"/>
      <c r="B109" s="267"/>
      <c r="C109" s="267"/>
      <c r="D109" s="267"/>
      <c r="E109" s="267"/>
      <c r="F109" s="268"/>
      <c r="G109" s="267"/>
      <c r="H109" s="267"/>
    </row>
    <row r="110" spans="1:8" s="260" customFormat="1" ht="15">
      <c r="A110" s="267"/>
      <c r="B110" s="267"/>
      <c r="C110" s="267"/>
      <c r="D110" s="267"/>
      <c r="E110" s="267"/>
      <c r="F110" s="268"/>
      <c r="G110" s="267"/>
      <c r="H110" s="267"/>
    </row>
    <row r="111" spans="1:8" s="260" customFormat="1" ht="15">
      <c r="A111" s="267"/>
      <c r="B111" s="267"/>
      <c r="C111" s="267"/>
      <c r="D111" s="267"/>
      <c r="E111" s="267"/>
      <c r="F111" s="268"/>
      <c r="G111" s="267"/>
      <c r="H111" s="267"/>
    </row>
    <row r="112" spans="1:8" s="260" customFormat="1" ht="15">
      <c r="A112" s="267"/>
      <c r="B112" s="267"/>
      <c r="C112" s="267"/>
      <c r="D112" s="267"/>
      <c r="E112" s="267"/>
      <c r="F112" s="268"/>
      <c r="G112" s="267"/>
      <c r="H112" s="267"/>
    </row>
    <row r="113" spans="1:8" s="260" customFormat="1" ht="15">
      <c r="A113" s="267"/>
      <c r="B113" s="267"/>
      <c r="C113" s="267"/>
      <c r="D113" s="267"/>
      <c r="E113" s="267"/>
      <c r="F113" s="268"/>
      <c r="G113" s="267"/>
      <c r="H113" s="267"/>
    </row>
    <row r="114" spans="1:8" s="260" customFormat="1" ht="15">
      <c r="A114" s="267"/>
      <c r="B114" s="267"/>
      <c r="C114" s="267"/>
      <c r="D114" s="267"/>
      <c r="E114" s="267"/>
      <c r="F114" s="268"/>
      <c r="G114" s="267"/>
      <c r="H114" s="267"/>
    </row>
    <row r="115" spans="1:8" s="260" customFormat="1" ht="15">
      <c r="A115" s="267"/>
      <c r="B115" s="267"/>
      <c r="C115" s="267"/>
      <c r="D115" s="267"/>
      <c r="E115" s="267"/>
      <c r="F115" s="268"/>
      <c r="G115" s="267"/>
      <c r="H115" s="267"/>
    </row>
    <row r="116" spans="1:8" s="260" customFormat="1" ht="15">
      <c r="A116" s="267"/>
      <c r="B116" s="267"/>
      <c r="C116" s="267"/>
      <c r="D116" s="267"/>
      <c r="E116" s="267"/>
      <c r="F116" s="268"/>
      <c r="G116" s="267"/>
      <c r="H116" s="267"/>
    </row>
    <row r="117" spans="1:8" s="260" customFormat="1" ht="15">
      <c r="A117" s="267"/>
      <c r="B117" s="267"/>
      <c r="C117" s="267"/>
      <c r="D117" s="267"/>
      <c r="E117" s="267"/>
      <c r="F117" s="268"/>
      <c r="G117" s="267"/>
      <c r="H117" s="267"/>
    </row>
    <row r="118" spans="1:8" s="260" customFormat="1" ht="15">
      <c r="A118" s="267"/>
      <c r="B118" s="267"/>
      <c r="C118" s="267"/>
      <c r="D118" s="267"/>
      <c r="E118" s="267"/>
      <c r="F118" s="268"/>
      <c r="G118" s="267"/>
      <c r="H118" s="267"/>
    </row>
    <row r="119" spans="1:8" s="260" customFormat="1" ht="15">
      <c r="A119" s="267"/>
      <c r="B119" s="267"/>
      <c r="C119" s="267"/>
      <c r="D119" s="267"/>
      <c r="E119" s="267"/>
      <c r="F119" s="268"/>
      <c r="G119" s="267"/>
      <c r="H119" s="267"/>
    </row>
    <row r="120" spans="1:8" s="260" customFormat="1" ht="15">
      <c r="A120" s="267"/>
      <c r="B120" s="267"/>
      <c r="C120" s="267"/>
      <c r="D120" s="267"/>
      <c r="E120" s="267"/>
      <c r="F120" s="268"/>
      <c r="G120" s="267"/>
      <c r="H120" s="267"/>
    </row>
    <row r="121" spans="1:8" s="260" customFormat="1" ht="15">
      <c r="A121" s="267"/>
      <c r="B121" s="267"/>
      <c r="C121" s="267"/>
      <c r="D121" s="267"/>
      <c r="E121" s="267"/>
      <c r="F121" s="268"/>
      <c r="G121" s="267"/>
      <c r="H121" s="267"/>
    </row>
    <row r="122" spans="1:8" s="260" customFormat="1" ht="15">
      <c r="A122" s="267"/>
      <c r="B122" s="259"/>
      <c r="C122" s="267"/>
      <c r="D122" s="267"/>
      <c r="E122" s="267"/>
      <c r="F122" s="268"/>
      <c r="G122" s="267"/>
      <c r="H122" s="267"/>
    </row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4"/>
  <sheetViews>
    <sheetView zoomScale="85" zoomScaleNormal="85" zoomScaleSheetLayoutView="100" workbookViewId="0" topLeftCell="A124">
      <selection activeCell="G143" sqref="G143"/>
    </sheetView>
  </sheetViews>
  <sheetFormatPr defaultColWidth="9.00390625" defaultRowHeight="14.25"/>
  <cols>
    <col min="1" max="1" width="9.00390625" style="152" customWidth="1"/>
    <col min="2" max="2" width="22.75390625" style="152" customWidth="1"/>
    <col min="3" max="3" width="11.625" style="152" bestFit="1" customWidth="1"/>
    <col min="4" max="5" width="11.125" style="152" customWidth="1"/>
    <col min="6" max="6" width="13.375" style="152" bestFit="1" customWidth="1"/>
    <col min="7" max="7" width="36.50390625" style="152" customWidth="1"/>
    <col min="8" max="8" width="17.25390625" style="152" customWidth="1"/>
    <col min="9" max="9" width="16.375" style="152" customWidth="1"/>
    <col min="10" max="10" width="19.125" style="152" customWidth="1"/>
    <col min="11" max="11" width="12.75390625" style="152" bestFit="1" customWidth="1"/>
    <col min="12" max="12" width="12.625" style="152" bestFit="1" customWidth="1"/>
    <col min="13" max="13" width="12.625" style="153" bestFit="1" customWidth="1"/>
    <col min="14" max="16384" width="9.00390625" style="152" customWidth="1"/>
  </cols>
  <sheetData>
    <row r="1" spans="1:9" ht="23.25">
      <c r="A1" s="154" t="s">
        <v>196</v>
      </c>
      <c r="B1" s="155"/>
      <c r="C1" s="155"/>
      <c r="D1" s="155"/>
      <c r="E1" s="156"/>
      <c r="F1" s="157"/>
      <c r="G1" s="158"/>
      <c r="H1" s="159"/>
      <c r="I1" s="159"/>
    </row>
    <row r="2" spans="1:9" ht="15.75">
      <c r="A2" s="160" t="s">
        <v>1</v>
      </c>
      <c r="B2" s="160" t="s">
        <v>197</v>
      </c>
      <c r="C2" s="160" t="s">
        <v>18</v>
      </c>
      <c r="D2" s="160" t="s">
        <v>17</v>
      </c>
      <c r="E2" s="161" t="s">
        <v>19</v>
      </c>
      <c r="F2" s="162" t="s">
        <v>13</v>
      </c>
      <c r="G2" s="160" t="s">
        <v>198</v>
      </c>
      <c r="H2" s="163"/>
      <c r="I2" s="163"/>
    </row>
    <row r="3" spans="1:9" ht="15.75">
      <c r="A3" s="160"/>
      <c r="B3" s="160"/>
      <c r="C3" s="160"/>
      <c r="D3" s="160"/>
      <c r="E3" s="164"/>
      <c r="F3" s="165"/>
      <c r="G3" s="160"/>
      <c r="H3" s="163"/>
      <c r="I3" s="163"/>
    </row>
    <row r="4" spans="1:9" ht="15.75">
      <c r="A4" s="160"/>
      <c r="B4" s="160"/>
      <c r="C4" s="160"/>
      <c r="D4" s="160"/>
      <c r="E4" s="166"/>
      <c r="F4" s="167"/>
      <c r="G4" s="160"/>
      <c r="H4" s="163"/>
      <c r="I4" s="163"/>
    </row>
    <row r="5" spans="1:9" ht="17.25">
      <c r="A5" s="168"/>
      <c r="B5" s="169" t="s">
        <v>199</v>
      </c>
      <c r="C5" s="169"/>
      <c r="D5" s="169"/>
      <c r="E5" s="169"/>
      <c r="F5" s="169"/>
      <c r="G5" s="169"/>
      <c r="H5" s="170"/>
      <c r="I5" s="170"/>
    </row>
    <row r="6" spans="1:10" ht="15">
      <c r="A6" s="168"/>
      <c r="B6" s="171" t="s">
        <v>200</v>
      </c>
      <c r="C6" s="171"/>
      <c r="D6" s="171"/>
      <c r="E6" s="171"/>
      <c r="F6" s="171"/>
      <c r="G6" s="171"/>
      <c r="H6" s="172"/>
      <c r="I6" s="190" t="s">
        <v>201</v>
      </c>
      <c r="J6" s="190"/>
    </row>
    <row r="7" spans="1:15" ht="30">
      <c r="A7" s="168">
        <v>1</v>
      </c>
      <c r="B7" s="171" t="s">
        <v>202</v>
      </c>
      <c r="C7" s="168">
        <v>36.5</v>
      </c>
      <c r="D7" s="168" t="s">
        <v>203</v>
      </c>
      <c r="E7" s="168"/>
      <c r="F7" s="173">
        <f>C7*E7</f>
        <v>0</v>
      </c>
      <c r="G7" s="171" t="s">
        <v>204</v>
      </c>
      <c r="H7" s="172">
        <v>120</v>
      </c>
      <c r="I7" s="190"/>
      <c r="J7" s="190"/>
      <c r="K7" s="152">
        <f>F7/36.5</f>
        <v>0</v>
      </c>
      <c r="M7" s="153">
        <f>F7/C7</f>
        <v>0</v>
      </c>
      <c r="O7" s="152">
        <f>35*1.78+60</f>
        <v>122.30000000000001</v>
      </c>
    </row>
    <row r="8" spans="1:13" ht="42.75" customHeight="1">
      <c r="A8" s="168">
        <v>2</v>
      </c>
      <c r="B8" s="171" t="s">
        <v>205</v>
      </c>
      <c r="C8" s="168">
        <v>48.8</v>
      </c>
      <c r="D8" s="168" t="s">
        <v>23</v>
      </c>
      <c r="E8" s="168"/>
      <c r="F8" s="173">
        <f>C8*E8</f>
        <v>0</v>
      </c>
      <c r="G8" s="171" t="s">
        <v>206</v>
      </c>
      <c r="H8" s="172">
        <v>20</v>
      </c>
      <c r="I8" s="190"/>
      <c r="J8" s="190"/>
      <c r="K8" s="152">
        <f>45+50+50</f>
        <v>145</v>
      </c>
      <c r="M8" s="153">
        <f aca="true" t="shared" si="0" ref="M8:M39">F8/C8</f>
        <v>0</v>
      </c>
    </row>
    <row r="9" spans="1:11" ht="15">
      <c r="A9" s="174"/>
      <c r="B9" s="175" t="s">
        <v>207</v>
      </c>
      <c r="C9" s="174"/>
      <c r="D9" s="174"/>
      <c r="E9" s="174"/>
      <c r="F9" s="174">
        <f>SUM(F7:F8)</f>
        <v>0</v>
      </c>
      <c r="G9" s="175"/>
      <c r="H9" s="176"/>
      <c r="I9" s="176"/>
      <c r="K9" s="152">
        <f>0.8*0.8</f>
        <v>0.6400000000000001</v>
      </c>
    </row>
    <row r="10" spans="1:9" ht="15">
      <c r="A10" s="168"/>
      <c r="B10" s="171" t="s">
        <v>208</v>
      </c>
      <c r="C10" s="168"/>
      <c r="D10" s="168"/>
      <c r="E10" s="168"/>
      <c r="F10" s="168"/>
      <c r="G10" s="171"/>
      <c r="H10" s="172"/>
      <c r="I10" s="172"/>
    </row>
    <row r="11" spans="1:13" ht="30">
      <c r="A11" s="168">
        <v>1</v>
      </c>
      <c r="B11" s="171" t="s">
        <v>202</v>
      </c>
      <c r="C11" s="168">
        <v>39.1</v>
      </c>
      <c r="D11" s="168" t="s">
        <v>203</v>
      </c>
      <c r="E11" s="168"/>
      <c r="F11" s="173">
        <f>C11*E11</f>
        <v>0</v>
      </c>
      <c r="G11" s="171" t="s">
        <v>209</v>
      </c>
      <c r="H11" s="172"/>
      <c r="I11" s="172"/>
      <c r="M11" s="153">
        <f t="shared" si="0"/>
        <v>0</v>
      </c>
    </row>
    <row r="12" spans="1:13" ht="45" customHeight="1">
      <c r="A12" s="168">
        <v>2</v>
      </c>
      <c r="B12" s="171" t="s">
        <v>205</v>
      </c>
      <c r="C12" s="168">
        <v>25</v>
      </c>
      <c r="D12" s="168" t="s">
        <v>23</v>
      </c>
      <c r="E12" s="168"/>
      <c r="F12" s="173">
        <f>C12*E12</f>
        <v>0</v>
      </c>
      <c r="G12" s="171" t="s">
        <v>206</v>
      </c>
      <c r="H12" s="172"/>
      <c r="I12" s="172"/>
      <c r="M12" s="153">
        <f t="shared" si="0"/>
        <v>0</v>
      </c>
    </row>
    <row r="13" spans="1:9" ht="15">
      <c r="A13" s="174"/>
      <c r="B13" s="175" t="s">
        <v>207</v>
      </c>
      <c r="C13" s="174"/>
      <c r="D13" s="174"/>
      <c r="E13" s="174"/>
      <c r="F13" s="174">
        <f>SUM(F11:F12)</f>
        <v>0</v>
      </c>
      <c r="G13" s="175"/>
      <c r="H13" s="176"/>
      <c r="I13" s="176"/>
    </row>
    <row r="14" spans="1:9" ht="15">
      <c r="A14" s="168"/>
      <c r="B14" s="171" t="s">
        <v>210</v>
      </c>
      <c r="C14" s="168"/>
      <c r="D14" s="168"/>
      <c r="E14" s="168"/>
      <c r="F14" s="168"/>
      <c r="G14" s="171"/>
      <c r="H14" s="172"/>
      <c r="I14" s="172"/>
    </row>
    <row r="15" spans="1:13" ht="30">
      <c r="A15" s="168">
        <v>1</v>
      </c>
      <c r="B15" s="171" t="s">
        <v>202</v>
      </c>
      <c r="C15" s="168">
        <v>20.1</v>
      </c>
      <c r="D15" s="168" t="s">
        <v>203</v>
      </c>
      <c r="E15" s="168"/>
      <c r="F15" s="173">
        <f>C15*E15</f>
        <v>0</v>
      </c>
      <c r="G15" s="171" t="s">
        <v>204</v>
      </c>
      <c r="H15" s="172"/>
      <c r="I15" s="172"/>
      <c r="M15" s="153">
        <f t="shared" si="0"/>
        <v>0</v>
      </c>
    </row>
    <row r="16" spans="1:13" ht="40.5" customHeight="1">
      <c r="A16" s="168">
        <v>2</v>
      </c>
      <c r="B16" s="171" t="s">
        <v>205</v>
      </c>
      <c r="C16" s="168">
        <v>18.8</v>
      </c>
      <c r="D16" s="168" t="s">
        <v>23</v>
      </c>
      <c r="E16" s="168"/>
      <c r="F16" s="173">
        <f>C16*E16</f>
        <v>0</v>
      </c>
      <c r="G16" s="171" t="s">
        <v>206</v>
      </c>
      <c r="H16" s="172"/>
      <c r="I16" s="172"/>
      <c r="M16" s="153">
        <f t="shared" si="0"/>
        <v>0</v>
      </c>
    </row>
    <row r="17" spans="1:9" ht="15">
      <c r="A17" s="174"/>
      <c r="B17" s="175" t="s">
        <v>207</v>
      </c>
      <c r="C17" s="174"/>
      <c r="D17" s="174"/>
      <c r="E17" s="174"/>
      <c r="F17" s="174">
        <f>SUM(F15:F16)</f>
        <v>0</v>
      </c>
      <c r="G17" s="175"/>
      <c r="H17" s="176"/>
      <c r="I17" s="176"/>
    </row>
    <row r="18" spans="1:9" ht="15">
      <c r="A18" s="168"/>
      <c r="B18" s="171" t="s">
        <v>211</v>
      </c>
      <c r="C18" s="168"/>
      <c r="D18" s="168"/>
      <c r="E18" s="168"/>
      <c r="F18" s="168"/>
      <c r="G18" s="171"/>
      <c r="H18" s="172"/>
      <c r="I18" s="172"/>
    </row>
    <row r="19" spans="1:13" ht="30">
      <c r="A19" s="168">
        <v>1</v>
      </c>
      <c r="B19" s="171" t="s">
        <v>202</v>
      </c>
      <c r="C19" s="168">
        <v>18.9</v>
      </c>
      <c r="D19" s="168" t="s">
        <v>203</v>
      </c>
      <c r="E19" s="168"/>
      <c r="F19" s="173">
        <f>C19*E19</f>
        <v>0</v>
      </c>
      <c r="G19" s="171" t="s">
        <v>204</v>
      </c>
      <c r="H19" s="172"/>
      <c r="I19" s="172"/>
      <c r="M19" s="153">
        <f t="shared" si="0"/>
        <v>0</v>
      </c>
    </row>
    <row r="20" spans="1:13" ht="42" customHeight="1">
      <c r="A20" s="168">
        <v>2</v>
      </c>
      <c r="B20" s="171" t="s">
        <v>205</v>
      </c>
      <c r="C20" s="168">
        <v>18.4</v>
      </c>
      <c r="D20" s="168" t="s">
        <v>23</v>
      </c>
      <c r="E20" s="168"/>
      <c r="F20" s="173">
        <f>C20*E20</f>
        <v>0</v>
      </c>
      <c r="G20" s="171" t="s">
        <v>206</v>
      </c>
      <c r="H20" s="172"/>
      <c r="I20" s="172"/>
      <c r="M20" s="153">
        <f t="shared" si="0"/>
        <v>0</v>
      </c>
    </row>
    <row r="21" spans="1:9" ht="15">
      <c r="A21" s="174"/>
      <c r="B21" s="175" t="s">
        <v>207</v>
      </c>
      <c r="C21" s="174"/>
      <c r="D21" s="174"/>
      <c r="E21" s="174"/>
      <c r="F21" s="174">
        <f>SUM(F19:F20)</f>
        <v>0</v>
      </c>
      <c r="G21" s="175"/>
      <c r="H21" s="176"/>
      <c r="I21" s="176"/>
    </row>
    <row r="22" spans="1:9" ht="15">
      <c r="A22" s="168"/>
      <c r="B22" s="171" t="s">
        <v>212</v>
      </c>
      <c r="C22" s="168"/>
      <c r="D22" s="168"/>
      <c r="E22" s="168"/>
      <c r="F22" s="168"/>
      <c r="G22" s="171"/>
      <c r="H22" s="172"/>
      <c r="I22" s="172"/>
    </row>
    <row r="23" spans="1:13" ht="30">
      <c r="A23" s="168">
        <v>1</v>
      </c>
      <c r="B23" s="171" t="s">
        <v>202</v>
      </c>
      <c r="C23" s="168">
        <v>10.6</v>
      </c>
      <c r="D23" s="168" t="s">
        <v>203</v>
      </c>
      <c r="E23" s="168">
        <f>E19</f>
        <v>0</v>
      </c>
      <c r="F23" s="173">
        <f aca="true" t="shared" si="1" ref="F23:F28">C23*E23</f>
        <v>0</v>
      </c>
      <c r="G23" s="171" t="s">
        <v>213</v>
      </c>
      <c r="H23" s="172"/>
      <c r="I23" s="172"/>
      <c r="M23" s="153">
        <f t="shared" si="0"/>
        <v>0</v>
      </c>
    </row>
    <row r="24" spans="1:13" ht="45" customHeight="1">
      <c r="A24" s="168">
        <v>2</v>
      </c>
      <c r="B24" s="171" t="s">
        <v>205</v>
      </c>
      <c r="C24" s="168">
        <v>10</v>
      </c>
      <c r="D24" s="168" t="s">
        <v>23</v>
      </c>
      <c r="E24" s="168">
        <f>E20</f>
        <v>0</v>
      </c>
      <c r="F24" s="173">
        <f t="shared" si="1"/>
        <v>0</v>
      </c>
      <c r="G24" s="171" t="s">
        <v>206</v>
      </c>
      <c r="H24" s="172"/>
      <c r="I24" s="172"/>
      <c r="M24" s="153">
        <f t="shared" si="0"/>
        <v>0</v>
      </c>
    </row>
    <row r="25" spans="1:13" ht="30">
      <c r="A25" s="168">
        <v>3</v>
      </c>
      <c r="B25" s="171" t="s">
        <v>214</v>
      </c>
      <c r="C25" s="168">
        <v>8</v>
      </c>
      <c r="D25" s="168" t="s">
        <v>203</v>
      </c>
      <c r="E25" s="168"/>
      <c r="F25" s="173">
        <f t="shared" si="1"/>
        <v>0</v>
      </c>
      <c r="G25" s="171" t="s">
        <v>215</v>
      </c>
      <c r="H25" s="172"/>
      <c r="I25" s="172"/>
      <c r="M25" s="153">
        <f t="shared" si="0"/>
        <v>0</v>
      </c>
    </row>
    <row r="26" spans="1:13" ht="42.75" customHeight="1">
      <c r="A26" s="168">
        <v>4</v>
      </c>
      <c r="B26" s="171" t="s">
        <v>216</v>
      </c>
      <c r="C26" s="168">
        <v>22.4</v>
      </c>
      <c r="D26" s="168" t="s">
        <v>203</v>
      </c>
      <c r="E26" s="168"/>
      <c r="F26" s="173">
        <f t="shared" si="1"/>
        <v>0</v>
      </c>
      <c r="G26" s="171" t="s">
        <v>217</v>
      </c>
      <c r="H26" s="172"/>
      <c r="I26" s="172"/>
      <c r="M26" s="153">
        <f t="shared" si="0"/>
        <v>0</v>
      </c>
    </row>
    <row r="27" spans="1:13" ht="30">
      <c r="A27" s="168">
        <v>5</v>
      </c>
      <c r="B27" s="171" t="s">
        <v>218</v>
      </c>
      <c r="C27" s="168">
        <v>23</v>
      </c>
      <c r="D27" s="168" t="s">
        <v>203</v>
      </c>
      <c r="E27" s="168"/>
      <c r="F27" s="173">
        <f t="shared" si="1"/>
        <v>0</v>
      </c>
      <c r="G27" s="171" t="s">
        <v>219</v>
      </c>
      <c r="H27" s="172"/>
      <c r="I27" s="172"/>
      <c r="M27" s="153">
        <f t="shared" si="0"/>
        <v>0</v>
      </c>
    </row>
    <row r="28" spans="1:13" ht="45" customHeight="1">
      <c r="A28" s="168">
        <v>6</v>
      </c>
      <c r="B28" s="171" t="s">
        <v>220</v>
      </c>
      <c r="C28" s="168">
        <v>8</v>
      </c>
      <c r="D28" s="168" t="s">
        <v>203</v>
      </c>
      <c r="E28" s="168"/>
      <c r="F28" s="173">
        <f t="shared" si="1"/>
        <v>0</v>
      </c>
      <c r="G28" s="171" t="s">
        <v>221</v>
      </c>
      <c r="H28" s="172"/>
      <c r="I28" s="172"/>
      <c r="M28" s="153">
        <f t="shared" si="0"/>
        <v>0</v>
      </c>
    </row>
    <row r="29" spans="1:9" ht="15">
      <c r="A29" s="174"/>
      <c r="B29" s="175" t="s">
        <v>207</v>
      </c>
      <c r="C29" s="174"/>
      <c r="D29" s="174"/>
      <c r="E29" s="174"/>
      <c r="F29" s="174">
        <f>SUM(F23:F28)</f>
        <v>0</v>
      </c>
      <c r="G29" s="175"/>
      <c r="H29" s="176"/>
      <c r="I29" s="176"/>
    </row>
    <row r="30" spans="1:9" ht="15">
      <c r="A30" s="168"/>
      <c r="B30" s="171" t="s">
        <v>222</v>
      </c>
      <c r="C30" s="168"/>
      <c r="D30" s="168"/>
      <c r="E30" s="168"/>
      <c r="F30" s="168"/>
      <c r="G30" s="171"/>
      <c r="H30" s="172"/>
      <c r="I30" s="172"/>
    </row>
    <row r="31" spans="1:13" ht="30">
      <c r="A31" s="168">
        <v>1</v>
      </c>
      <c r="B31" s="171" t="s">
        <v>202</v>
      </c>
      <c r="C31" s="168">
        <v>16.8</v>
      </c>
      <c r="D31" s="168" t="s">
        <v>203</v>
      </c>
      <c r="E31" s="168">
        <f>E19</f>
        <v>0</v>
      </c>
      <c r="F31" s="173">
        <f>C31*E31</f>
        <v>0</v>
      </c>
      <c r="G31" s="171" t="s">
        <v>204</v>
      </c>
      <c r="H31" s="172"/>
      <c r="I31" s="172"/>
      <c r="M31" s="153">
        <f t="shared" si="0"/>
        <v>0</v>
      </c>
    </row>
    <row r="32" spans="1:13" ht="39.75" customHeight="1">
      <c r="A32" s="168">
        <v>2</v>
      </c>
      <c r="B32" s="171" t="s">
        <v>205</v>
      </c>
      <c r="C32" s="168">
        <v>21.4</v>
      </c>
      <c r="D32" s="168" t="s">
        <v>23</v>
      </c>
      <c r="E32" s="168">
        <f>E20</f>
        <v>0</v>
      </c>
      <c r="F32" s="173">
        <f>C32*E32</f>
        <v>0</v>
      </c>
      <c r="G32" s="171" t="s">
        <v>206</v>
      </c>
      <c r="H32" s="172"/>
      <c r="I32" s="172"/>
      <c r="M32" s="153">
        <f t="shared" si="0"/>
        <v>0</v>
      </c>
    </row>
    <row r="33" spans="1:9" ht="15">
      <c r="A33" s="174"/>
      <c r="B33" s="175" t="s">
        <v>207</v>
      </c>
      <c r="C33" s="174"/>
      <c r="D33" s="174"/>
      <c r="E33" s="174"/>
      <c r="F33" s="174">
        <f>SUM(F31:F32)</f>
        <v>0</v>
      </c>
      <c r="G33" s="175"/>
      <c r="H33" s="176"/>
      <c r="I33" s="176"/>
    </row>
    <row r="34" spans="1:9" ht="15">
      <c r="A34" s="168"/>
      <c r="B34" s="171" t="s">
        <v>223</v>
      </c>
      <c r="C34" s="168"/>
      <c r="D34" s="168"/>
      <c r="E34" s="168"/>
      <c r="F34" s="168"/>
      <c r="G34" s="171"/>
      <c r="H34" s="172"/>
      <c r="I34" s="172"/>
    </row>
    <row r="35" spans="1:13" ht="15">
      <c r="A35" s="168">
        <v>1</v>
      </c>
      <c r="B35" s="171" t="s">
        <v>224</v>
      </c>
      <c r="C35" s="168">
        <v>1</v>
      </c>
      <c r="D35" s="168" t="s">
        <v>225</v>
      </c>
      <c r="E35" s="168">
        <v>0</v>
      </c>
      <c r="F35" s="173">
        <f aca="true" t="shared" si="2" ref="F35:F43">C35*E35</f>
        <v>0</v>
      </c>
      <c r="G35" s="171" t="s">
        <v>226</v>
      </c>
      <c r="H35" s="172"/>
      <c r="I35" s="172"/>
      <c r="M35" s="153">
        <f t="shared" si="0"/>
        <v>0</v>
      </c>
    </row>
    <row r="36" spans="1:13" ht="15">
      <c r="A36" s="168">
        <v>2</v>
      </c>
      <c r="B36" s="171" t="s">
        <v>227</v>
      </c>
      <c r="C36" s="168">
        <v>3</v>
      </c>
      <c r="D36" s="168" t="s">
        <v>225</v>
      </c>
      <c r="E36" s="168">
        <v>0</v>
      </c>
      <c r="F36" s="173">
        <f t="shared" si="2"/>
        <v>0</v>
      </c>
      <c r="G36" s="171"/>
      <c r="H36" s="172"/>
      <c r="I36" s="172"/>
      <c r="M36" s="153">
        <f t="shared" si="0"/>
        <v>0</v>
      </c>
    </row>
    <row r="37" spans="1:13" ht="28.5" customHeight="1">
      <c r="A37" s="168">
        <v>3</v>
      </c>
      <c r="B37" s="171" t="s">
        <v>228</v>
      </c>
      <c r="C37" s="168">
        <v>5.1</v>
      </c>
      <c r="D37" s="168" t="s">
        <v>203</v>
      </c>
      <c r="E37" s="168"/>
      <c r="F37" s="173">
        <f t="shared" si="2"/>
        <v>0</v>
      </c>
      <c r="G37" s="171" t="s">
        <v>229</v>
      </c>
      <c r="H37" s="172"/>
      <c r="I37" s="172"/>
      <c r="M37" s="153">
        <f t="shared" si="0"/>
        <v>0</v>
      </c>
    </row>
    <row r="38" spans="1:13" ht="30" customHeight="1">
      <c r="A38" s="168">
        <v>4</v>
      </c>
      <c r="B38" s="171" t="s">
        <v>230</v>
      </c>
      <c r="C38" s="168">
        <v>18.1</v>
      </c>
      <c r="D38" s="168" t="s">
        <v>203</v>
      </c>
      <c r="E38" s="168"/>
      <c r="F38" s="173">
        <f t="shared" si="2"/>
        <v>0</v>
      </c>
      <c r="G38" s="171" t="s">
        <v>231</v>
      </c>
      <c r="H38" s="172"/>
      <c r="I38" s="172"/>
      <c r="M38" s="153">
        <f t="shared" si="0"/>
        <v>0</v>
      </c>
    </row>
    <row r="39" spans="1:13" ht="21" customHeight="1">
      <c r="A39" s="168">
        <v>5</v>
      </c>
      <c r="B39" s="171" t="s">
        <v>232</v>
      </c>
      <c r="C39" s="168">
        <v>18.1</v>
      </c>
      <c r="D39" s="168" t="s">
        <v>203</v>
      </c>
      <c r="E39" s="168">
        <f>E31</f>
        <v>0</v>
      </c>
      <c r="F39" s="173">
        <f t="shared" si="2"/>
        <v>0</v>
      </c>
      <c r="G39" s="171" t="s">
        <v>233</v>
      </c>
      <c r="H39" s="172"/>
      <c r="I39" s="172"/>
      <c r="M39" s="153">
        <f t="shared" si="0"/>
        <v>0</v>
      </c>
    </row>
    <row r="40" spans="1:13" ht="36.75" customHeight="1">
      <c r="A40" s="168">
        <v>6</v>
      </c>
      <c r="B40" s="171" t="s">
        <v>234</v>
      </c>
      <c r="C40" s="168">
        <v>60.7</v>
      </c>
      <c r="D40" s="168" t="s">
        <v>203</v>
      </c>
      <c r="E40" s="168"/>
      <c r="F40" s="173">
        <f t="shared" si="2"/>
        <v>0</v>
      </c>
      <c r="G40" s="171" t="s">
        <v>217</v>
      </c>
      <c r="H40" s="172"/>
      <c r="I40" s="172"/>
      <c r="M40" s="153">
        <f aca="true" t="shared" si="3" ref="M40:M71">F40/C40</f>
        <v>0</v>
      </c>
    </row>
    <row r="41" spans="1:13" ht="30">
      <c r="A41" s="168">
        <v>7</v>
      </c>
      <c r="B41" s="171" t="s">
        <v>235</v>
      </c>
      <c r="C41" s="168">
        <v>68.2</v>
      </c>
      <c r="D41" s="168" t="s">
        <v>203</v>
      </c>
      <c r="E41" s="168">
        <f>E27</f>
        <v>0</v>
      </c>
      <c r="F41" s="173">
        <f t="shared" si="2"/>
        <v>0</v>
      </c>
      <c r="G41" s="171"/>
      <c r="H41" s="172"/>
      <c r="I41" s="172"/>
      <c r="M41" s="153">
        <f t="shared" si="3"/>
        <v>0</v>
      </c>
    </row>
    <row r="42" spans="1:13" ht="15">
      <c r="A42" s="168">
        <v>8</v>
      </c>
      <c r="B42" s="171" t="s">
        <v>236</v>
      </c>
      <c r="C42" s="168">
        <v>8.4</v>
      </c>
      <c r="D42" s="168" t="s">
        <v>23</v>
      </c>
      <c r="E42" s="168"/>
      <c r="F42" s="173">
        <f t="shared" si="2"/>
        <v>0</v>
      </c>
      <c r="G42" s="171"/>
      <c r="H42" s="172"/>
      <c r="I42" s="172"/>
      <c r="M42" s="153">
        <f t="shared" si="3"/>
        <v>0</v>
      </c>
    </row>
    <row r="43" spans="1:13" ht="33" customHeight="1">
      <c r="A43" s="168">
        <v>9</v>
      </c>
      <c r="B43" s="177" t="s">
        <v>237</v>
      </c>
      <c r="C43" s="178">
        <v>18.1</v>
      </c>
      <c r="D43" s="178" t="s">
        <v>203</v>
      </c>
      <c r="E43" s="178">
        <f>E28</f>
        <v>0</v>
      </c>
      <c r="F43" s="173">
        <f t="shared" si="2"/>
        <v>0</v>
      </c>
      <c r="G43" s="177" t="s">
        <v>238</v>
      </c>
      <c r="H43" s="172">
        <v>150</v>
      </c>
      <c r="I43" s="172"/>
      <c r="M43" s="153">
        <f t="shared" si="3"/>
        <v>0</v>
      </c>
    </row>
    <row r="44" spans="1:9" ht="21.75">
      <c r="A44" s="179"/>
      <c r="B44" s="180" t="s">
        <v>207</v>
      </c>
      <c r="C44" s="181"/>
      <c r="D44" s="181"/>
      <c r="E44" s="181"/>
      <c r="F44" s="182">
        <f>SUM(F35:F43)</f>
        <v>0</v>
      </c>
      <c r="G44" s="181"/>
      <c r="H44" s="183"/>
      <c r="I44" s="183"/>
    </row>
    <row r="45" spans="1:9" ht="20.25">
      <c r="A45" s="184"/>
      <c r="B45" s="185" t="s">
        <v>239</v>
      </c>
      <c r="C45" s="185"/>
      <c r="D45" s="185"/>
      <c r="E45" s="185"/>
      <c r="F45" s="185"/>
      <c r="G45" s="185"/>
      <c r="H45" s="186"/>
      <c r="I45" s="186"/>
    </row>
    <row r="46" spans="1:9" ht="15">
      <c r="A46" s="184"/>
      <c r="B46" s="171" t="s">
        <v>200</v>
      </c>
      <c r="C46" s="168"/>
      <c r="D46" s="168"/>
      <c r="E46" s="168"/>
      <c r="F46" s="168"/>
      <c r="G46" s="171"/>
      <c r="H46" s="172"/>
      <c r="I46" s="172"/>
    </row>
    <row r="47" spans="1:13" ht="15">
      <c r="A47" s="187">
        <v>1</v>
      </c>
      <c r="B47" s="171" t="s">
        <v>202</v>
      </c>
      <c r="C47" s="168">
        <v>39.7</v>
      </c>
      <c r="D47" s="178" t="s">
        <v>203</v>
      </c>
      <c r="E47" s="188">
        <f>E31</f>
        <v>0</v>
      </c>
      <c r="F47" s="173">
        <f>C47*E47</f>
        <v>0</v>
      </c>
      <c r="G47" s="171" t="s">
        <v>233</v>
      </c>
      <c r="H47" s="172"/>
      <c r="I47" s="172"/>
      <c r="M47" s="153">
        <f t="shared" si="3"/>
        <v>0</v>
      </c>
    </row>
    <row r="48" spans="1:13" ht="30" customHeight="1">
      <c r="A48" s="187">
        <v>2</v>
      </c>
      <c r="B48" s="171" t="s">
        <v>205</v>
      </c>
      <c r="C48" s="168">
        <v>51.1</v>
      </c>
      <c r="D48" s="168" t="s">
        <v>23</v>
      </c>
      <c r="E48" s="168">
        <f>E32</f>
        <v>0</v>
      </c>
      <c r="F48" s="173">
        <f>C48*E48</f>
        <v>0</v>
      </c>
      <c r="G48" s="171" t="s">
        <v>206</v>
      </c>
      <c r="H48" s="172"/>
      <c r="I48" s="172"/>
      <c r="M48" s="153">
        <f t="shared" si="3"/>
        <v>0</v>
      </c>
    </row>
    <row r="49" spans="1:9" ht="15">
      <c r="A49" s="189"/>
      <c r="B49" s="175" t="s">
        <v>207</v>
      </c>
      <c r="C49" s="174"/>
      <c r="D49" s="174"/>
      <c r="E49" s="174"/>
      <c r="F49" s="174">
        <f>F47+F48</f>
        <v>0</v>
      </c>
      <c r="G49" s="175"/>
      <c r="H49" s="176"/>
      <c r="I49" s="176"/>
    </row>
    <row r="50" spans="1:9" ht="15">
      <c r="A50" s="187"/>
      <c r="B50" s="171" t="s">
        <v>240</v>
      </c>
      <c r="C50" s="168"/>
      <c r="D50" s="168"/>
      <c r="E50" s="168"/>
      <c r="F50" s="168"/>
      <c r="G50" s="171"/>
      <c r="H50" s="172"/>
      <c r="I50" s="172"/>
    </row>
    <row r="51" spans="1:13" ht="15">
      <c r="A51" s="187">
        <v>1</v>
      </c>
      <c r="B51" s="171" t="s">
        <v>202</v>
      </c>
      <c r="C51" s="168">
        <v>18.9</v>
      </c>
      <c r="D51" s="168" t="s">
        <v>203</v>
      </c>
      <c r="E51" s="168">
        <f>E47</f>
        <v>0</v>
      </c>
      <c r="F51" s="173">
        <f>C51*E51</f>
        <v>0</v>
      </c>
      <c r="G51" s="171" t="s">
        <v>233</v>
      </c>
      <c r="H51" s="172"/>
      <c r="I51" s="172"/>
      <c r="M51" s="153">
        <f t="shared" si="3"/>
        <v>0</v>
      </c>
    </row>
    <row r="52" spans="1:13" ht="39" customHeight="1">
      <c r="A52" s="187">
        <v>2</v>
      </c>
      <c r="B52" s="171" t="s">
        <v>205</v>
      </c>
      <c r="C52" s="168">
        <v>18.4</v>
      </c>
      <c r="D52" s="168" t="s">
        <v>23</v>
      </c>
      <c r="E52" s="168">
        <f>E48</f>
        <v>0</v>
      </c>
      <c r="F52" s="173">
        <f>C52*E52</f>
        <v>0</v>
      </c>
      <c r="G52" s="171" t="s">
        <v>206</v>
      </c>
      <c r="H52" s="172"/>
      <c r="I52" s="172"/>
      <c r="M52" s="153">
        <f t="shared" si="3"/>
        <v>0</v>
      </c>
    </row>
    <row r="53" spans="1:13" ht="15">
      <c r="A53" s="189"/>
      <c r="B53" s="175" t="s">
        <v>207</v>
      </c>
      <c r="C53" s="174"/>
      <c r="D53" s="174"/>
      <c r="E53" s="174"/>
      <c r="F53" s="174">
        <f>SUM(F51:F52)</f>
        <v>0</v>
      </c>
      <c r="G53" s="175"/>
      <c r="H53" s="176"/>
      <c r="I53" s="176"/>
      <c r="M53" s="153" t="e">
        <f t="shared" si="3"/>
        <v>#DIV/0!</v>
      </c>
    </row>
    <row r="54" spans="1:13" ht="15">
      <c r="A54" s="187"/>
      <c r="B54" s="171" t="s">
        <v>241</v>
      </c>
      <c r="C54" s="168"/>
      <c r="D54" s="168"/>
      <c r="E54" s="168"/>
      <c r="F54" s="168"/>
      <c r="G54" s="171"/>
      <c r="H54" s="172"/>
      <c r="I54" s="172"/>
      <c r="M54" s="153" t="e">
        <f t="shared" si="3"/>
        <v>#DIV/0!</v>
      </c>
    </row>
    <row r="55" spans="1:13" ht="15">
      <c r="A55" s="187">
        <v>1</v>
      </c>
      <c r="B55" s="171" t="s">
        <v>202</v>
      </c>
      <c r="C55" s="168">
        <v>18.9</v>
      </c>
      <c r="D55" s="168" t="s">
        <v>203</v>
      </c>
      <c r="E55" s="168">
        <f aca="true" t="shared" si="4" ref="E55:E60">E51</f>
        <v>0</v>
      </c>
      <c r="F55" s="173">
        <f>C55*E55</f>
        <v>0</v>
      </c>
      <c r="G55" s="171" t="s">
        <v>233</v>
      </c>
      <c r="H55" s="172"/>
      <c r="I55" s="172"/>
      <c r="M55" s="153">
        <f t="shared" si="3"/>
        <v>0</v>
      </c>
    </row>
    <row r="56" spans="1:13" ht="42.75" customHeight="1">
      <c r="A56" s="187">
        <v>2</v>
      </c>
      <c r="B56" s="171" t="s">
        <v>205</v>
      </c>
      <c r="C56" s="168">
        <v>18.4</v>
      </c>
      <c r="D56" s="168" t="s">
        <v>23</v>
      </c>
      <c r="E56" s="168">
        <f t="shared" si="4"/>
        <v>0</v>
      </c>
      <c r="F56" s="173">
        <f>C56*E56</f>
        <v>0</v>
      </c>
      <c r="G56" s="171" t="s">
        <v>206</v>
      </c>
      <c r="H56" s="172"/>
      <c r="I56" s="172"/>
      <c r="M56" s="153">
        <f t="shared" si="3"/>
        <v>0</v>
      </c>
    </row>
    <row r="57" spans="1:9" ht="15">
      <c r="A57" s="189"/>
      <c r="B57" s="175" t="s">
        <v>207</v>
      </c>
      <c r="C57" s="174"/>
      <c r="D57" s="174"/>
      <c r="E57" s="174"/>
      <c r="F57" s="174">
        <f>F55+F56</f>
        <v>0</v>
      </c>
      <c r="G57" s="175"/>
      <c r="H57" s="176"/>
      <c r="I57" s="176"/>
    </row>
    <row r="58" spans="1:9" ht="15">
      <c r="A58" s="187"/>
      <c r="B58" s="171" t="s">
        <v>242</v>
      </c>
      <c r="C58" s="168"/>
      <c r="D58" s="168"/>
      <c r="E58" s="168"/>
      <c r="F58" s="173"/>
      <c r="G58" s="171"/>
      <c r="H58" s="172"/>
      <c r="I58" s="172"/>
    </row>
    <row r="59" spans="1:13" ht="15">
      <c r="A59" s="187">
        <v>1</v>
      </c>
      <c r="B59" s="171" t="s">
        <v>202</v>
      </c>
      <c r="C59" s="168">
        <v>57.9</v>
      </c>
      <c r="D59" s="168" t="s">
        <v>203</v>
      </c>
      <c r="E59" s="168">
        <f t="shared" si="4"/>
        <v>0</v>
      </c>
      <c r="F59" s="173">
        <f aca="true" t="shared" si="5" ref="F58:F60">C59*E59</f>
        <v>0</v>
      </c>
      <c r="G59" s="171" t="s">
        <v>233</v>
      </c>
      <c r="H59" s="172"/>
      <c r="I59" s="172"/>
      <c r="M59" s="153">
        <f t="shared" si="3"/>
        <v>0</v>
      </c>
    </row>
    <row r="60" spans="1:13" ht="46.5" customHeight="1">
      <c r="A60" s="187">
        <v>2</v>
      </c>
      <c r="B60" s="171" t="s">
        <v>205</v>
      </c>
      <c r="C60" s="168">
        <v>55.6</v>
      </c>
      <c r="D60" s="168" t="s">
        <v>23</v>
      </c>
      <c r="E60" s="168">
        <f t="shared" si="4"/>
        <v>0</v>
      </c>
      <c r="F60" s="173">
        <f t="shared" si="5"/>
        <v>0</v>
      </c>
      <c r="G60" s="171" t="s">
        <v>206</v>
      </c>
      <c r="H60" s="172"/>
      <c r="I60" s="172"/>
      <c r="M60" s="153">
        <f t="shared" si="3"/>
        <v>0</v>
      </c>
    </row>
    <row r="61" spans="1:9" ht="15">
      <c r="A61" s="189"/>
      <c r="B61" s="175" t="s">
        <v>207</v>
      </c>
      <c r="C61" s="174"/>
      <c r="D61" s="174"/>
      <c r="E61" s="174"/>
      <c r="F61" s="174">
        <f>SUM(F59:F60)</f>
        <v>0</v>
      </c>
      <c r="G61" s="175"/>
      <c r="H61" s="176"/>
      <c r="I61" s="176"/>
    </row>
    <row r="62" spans="1:9" ht="15">
      <c r="A62" s="187"/>
      <c r="B62" s="171" t="s">
        <v>243</v>
      </c>
      <c r="C62" s="168"/>
      <c r="D62" s="168"/>
      <c r="E62" s="168"/>
      <c r="F62" s="168"/>
      <c r="G62" s="171"/>
      <c r="H62" s="172"/>
      <c r="I62" s="172"/>
    </row>
    <row r="63" spans="1:13" ht="15">
      <c r="A63" s="187">
        <v>1</v>
      </c>
      <c r="B63" s="171" t="s">
        <v>202</v>
      </c>
      <c r="C63" s="168">
        <v>14.4</v>
      </c>
      <c r="D63" s="168" t="s">
        <v>203</v>
      </c>
      <c r="E63" s="168">
        <f>E59</f>
        <v>0</v>
      </c>
      <c r="F63" s="173">
        <f aca="true" t="shared" si="6" ref="F63:F66">C63*E63</f>
        <v>0</v>
      </c>
      <c r="G63" s="171" t="s">
        <v>233</v>
      </c>
      <c r="H63" s="172"/>
      <c r="I63" s="172"/>
      <c r="M63" s="153">
        <f t="shared" si="3"/>
        <v>0</v>
      </c>
    </row>
    <row r="64" spans="1:13" ht="42" customHeight="1">
      <c r="A64" s="187">
        <v>2</v>
      </c>
      <c r="B64" s="171" t="s">
        <v>205</v>
      </c>
      <c r="C64" s="168">
        <v>20.2</v>
      </c>
      <c r="D64" s="168" t="s">
        <v>23</v>
      </c>
      <c r="E64" s="168">
        <f>E60</f>
        <v>0</v>
      </c>
      <c r="F64" s="173">
        <f t="shared" si="6"/>
        <v>0</v>
      </c>
      <c r="G64" s="171" t="s">
        <v>206</v>
      </c>
      <c r="H64" s="172"/>
      <c r="I64" s="172"/>
      <c r="M64" s="153">
        <f t="shared" si="3"/>
        <v>0</v>
      </c>
    </row>
    <row r="65" spans="1:13" ht="15">
      <c r="A65" s="187">
        <v>3</v>
      </c>
      <c r="B65" s="171" t="s">
        <v>244</v>
      </c>
      <c r="C65" s="168">
        <v>1</v>
      </c>
      <c r="D65" s="168" t="s">
        <v>225</v>
      </c>
      <c r="E65" s="168">
        <v>0</v>
      </c>
      <c r="F65" s="173">
        <f t="shared" si="6"/>
        <v>0</v>
      </c>
      <c r="G65" s="191" t="s">
        <v>245</v>
      </c>
      <c r="H65" s="192" t="s">
        <v>246</v>
      </c>
      <c r="I65" s="192"/>
      <c r="M65" s="153">
        <f t="shared" si="3"/>
        <v>0</v>
      </c>
    </row>
    <row r="66" spans="1:13" ht="15">
      <c r="A66" s="187">
        <v>4</v>
      </c>
      <c r="B66" s="171" t="s">
        <v>247</v>
      </c>
      <c r="C66" s="168">
        <v>14</v>
      </c>
      <c r="D66" s="168" t="s">
        <v>23</v>
      </c>
      <c r="E66" s="168"/>
      <c r="F66" s="173">
        <f t="shared" si="6"/>
        <v>0</v>
      </c>
      <c r="G66" s="171"/>
      <c r="H66" s="172"/>
      <c r="I66" s="172"/>
      <c r="M66" s="153">
        <f t="shared" si="3"/>
        <v>0</v>
      </c>
    </row>
    <row r="67" spans="1:9" ht="15">
      <c r="A67" s="193"/>
      <c r="B67" s="175" t="s">
        <v>207</v>
      </c>
      <c r="C67" s="174"/>
      <c r="D67" s="174"/>
      <c r="E67" s="174"/>
      <c r="F67" s="174">
        <f>SUM(F63:F66)</f>
        <v>0</v>
      </c>
      <c r="G67" s="175"/>
      <c r="H67" s="176"/>
      <c r="I67" s="176"/>
    </row>
    <row r="68" spans="1:9" ht="15">
      <c r="A68" s="184"/>
      <c r="B68" s="171" t="s">
        <v>248</v>
      </c>
      <c r="C68" s="168"/>
      <c r="D68" s="168"/>
      <c r="E68" s="168"/>
      <c r="F68" s="168"/>
      <c r="G68" s="171"/>
      <c r="H68" s="172"/>
      <c r="I68" s="172"/>
    </row>
    <row r="69" spans="1:13" ht="15">
      <c r="A69" s="187">
        <v>1</v>
      </c>
      <c r="B69" s="171" t="s">
        <v>224</v>
      </c>
      <c r="C69" s="168">
        <v>1</v>
      </c>
      <c r="D69" s="168" t="s">
        <v>225</v>
      </c>
      <c r="E69" s="168">
        <v>0</v>
      </c>
      <c r="F69" s="168"/>
      <c r="G69" s="171"/>
      <c r="H69" s="172"/>
      <c r="I69" s="172"/>
      <c r="M69" s="153">
        <f t="shared" si="3"/>
        <v>0</v>
      </c>
    </row>
    <row r="70" spans="1:13" ht="15">
      <c r="A70" s="168">
        <v>2</v>
      </c>
      <c r="B70" s="171" t="s">
        <v>227</v>
      </c>
      <c r="C70" s="168">
        <v>3</v>
      </c>
      <c r="D70" s="168" t="s">
        <v>225</v>
      </c>
      <c r="E70" s="168">
        <v>0</v>
      </c>
      <c r="F70" s="168"/>
      <c r="G70" s="171"/>
      <c r="H70" s="172"/>
      <c r="I70" s="172"/>
      <c r="M70" s="153">
        <f t="shared" si="3"/>
        <v>0</v>
      </c>
    </row>
    <row r="71" spans="1:13" ht="45">
      <c r="A71" s="168">
        <v>3</v>
      </c>
      <c r="B71" s="171" t="s">
        <v>228</v>
      </c>
      <c r="C71" s="168">
        <v>5</v>
      </c>
      <c r="D71" s="168" t="s">
        <v>203</v>
      </c>
      <c r="E71" s="168">
        <f>E37</f>
        <v>0</v>
      </c>
      <c r="F71" s="173">
        <f aca="true" t="shared" si="7" ref="F71:F77">C71*E71</f>
        <v>0</v>
      </c>
      <c r="G71" s="171" t="s">
        <v>229</v>
      </c>
      <c r="H71" s="172"/>
      <c r="I71" s="172"/>
      <c r="M71" s="153">
        <f t="shared" si="3"/>
        <v>0</v>
      </c>
    </row>
    <row r="72" spans="1:13" ht="36.75" customHeight="1">
      <c r="A72" s="168">
        <v>4</v>
      </c>
      <c r="B72" s="171" t="s">
        <v>230</v>
      </c>
      <c r="C72" s="168">
        <v>18.9</v>
      </c>
      <c r="D72" s="168" t="s">
        <v>203</v>
      </c>
      <c r="E72" s="168">
        <f aca="true" t="shared" si="8" ref="E72:E77">E38</f>
        <v>0</v>
      </c>
      <c r="F72" s="173">
        <f t="shared" si="7"/>
        <v>0</v>
      </c>
      <c r="G72" s="171" t="s">
        <v>249</v>
      </c>
      <c r="H72" s="172"/>
      <c r="I72" s="172"/>
      <c r="M72" s="153">
        <f aca="true" t="shared" si="9" ref="M72:M103">F72/C72</f>
        <v>0</v>
      </c>
    </row>
    <row r="73" spans="1:13" ht="30">
      <c r="A73" s="168">
        <v>5</v>
      </c>
      <c r="B73" s="171" t="s">
        <v>232</v>
      </c>
      <c r="C73" s="168">
        <v>18.9</v>
      </c>
      <c r="D73" s="168" t="s">
        <v>203</v>
      </c>
      <c r="E73" s="168">
        <f t="shared" si="8"/>
        <v>0</v>
      </c>
      <c r="F73" s="173">
        <f t="shared" si="7"/>
        <v>0</v>
      </c>
      <c r="G73" s="171" t="s">
        <v>250</v>
      </c>
      <c r="H73" s="172"/>
      <c r="I73" s="172"/>
      <c r="M73" s="153">
        <f t="shared" si="9"/>
        <v>0</v>
      </c>
    </row>
    <row r="74" spans="1:13" ht="49.5" customHeight="1">
      <c r="A74" s="168">
        <v>6</v>
      </c>
      <c r="B74" s="171" t="s">
        <v>234</v>
      </c>
      <c r="C74" s="168">
        <v>63.9</v>
      </c>
      <c r="D74" s="168" t="s">
        <v>203</v>
      </c>
      <c r="E74" s="168">
        <f t="shared" si="8"/>
        <v>0</v>
      </c>
      <c r="F74" s="173">
        <f t="shared" si="7"/>
        <v>0</v>
      </c>
      <c r="G74" s="171" t="s">
        <v>251</v>
      </c>
      <c r="H74" s="172"/>
      <c r="I74" s="172"/>
      <c r="M74" s="153">
        <f t="shared" si="9"/>
        <v>0</v>
      </c>
    </row>
    <row r="75" spans="1:13" ht="30">
      <c r="A75" s="168">
        <v>7</v>
      </c>
      <c r="B75" s="171" t="s">
        <v>235</v>
      </c>
      <c r="C75" s="168">
        <v>78</v>
      </c>
      <c r="D75" s="168" t="s">
        <v>203</v>
      </c>
      <c r="E75" s="168">
        <f t="shared" si="8"/>
        <v>0</v>
      </c>
      <c r="F75" s="173">
        <f t="shared" si="7"/>
        <v>0</v>
      </c>
      <c r="G75" s="171"/>
      <c r="H75" s="172"/>
      <c r="I75" s="172"/>
      <c r="M75" s="153">
        <f t="shared" si="9"/>
        <v>0</v>
      </c>
    </row>
    <row r="76" spans="1:13" ht="36.75" customHeight="1">
      <c r="A76" s="168">
        <v>8</v>
      </c>
      <c r="B76" s="171" t="s">
        <v>236</v>
      </c>
      <c r="C76" s="168">
        <v>8.4</v>
      </c>
      <c r="D76" s="168" t="s">
        <v>23</v>
      </c>
      <c r="E76" s="168">
        <f t="shared" si="8"/>
        <v>0</v>
      </c>
      <c r="F76" s="173">
        <f t="shared" si="7"/>
        <v>0</v>
      </c>
      <c r="G76" s="171"/>
      <c r="H76" s="172"/>
      <c r="I76" s="172"/>
      <c r="M76" s="153">
        <f t="shared" si="9"/>
        <v>0</v>
      </c>
    </row>
    <row r="77" spans="1:13" ht="49.5" customHeight="1">
      <c r="A77" s="168">
        <v>9</v>
      </c>
      <c r="B77" s="177" t="s">
        <v>237</v>
      </c>
      <c r="C77" s="178">
        <v>18.9</v>
      </c>
      <c r="D77" s="178" t="s">
        <v>203</v>
      </c>
      <c r="E77" s="168">
        <f t="shared" si="8"/>
        <v>0</v>
      </c>
      <c r="F77" s="173">
        <f t="shared" si="7"/>
        <v>0</v>
      </c>
      <c r="G77" s="177" t="s">
        <v>252</v>
      </c>
      <c r="H77" s="172"/>
      <c r="I77" s="172"/>
      <c r="M77" s="153">
        <f t="shared" si="9"/>
        <v>0</v>
      </c>
    </row>
    <row r="78" spans="1:9" ht="15">
      <c r="A78" s="189"/>
      <c r="B78" s="175" t="s">
        <v>207</v>
      </c>
      <c r="C78" s="174"/>
      <c r="D78" s="174"/>
      <c r="E78" s="174"/>
      <c r="F78" s="174">
        <f>SUM(F69:F77)</f>
        <v>0</v>
      </c>
      <c r="G78" s="175"/>
      <c r="H78" s="176"/>
      <c r="I78" s="176"/>
    </row>
    <row r="79" spans="1:9" ht="15">
      <c r="A79" s="187"/>
      <c r="B79" s="171" t="s">
        <v>253</v>
      </c>
      <c r="C79" s="168"/>
      <c r="D79" s="168"/>
      <c r="E79" s="168"/>
      <c r="F79" s="168"/>
      <c r="G79" s="171"/>
      <c r="H79" s="172"/>
      <c r="I79" s="172"/>
    </row>
    <row r="80" spans="1:9" ht="15">
      <c r="A80" s="187"/>
      <c r="B80" s="171" t="s">
        <v>254</v>
      </c>
      <c r="C80" s="168"/>
      <c r="D80" s="168"/>
      <c r="E80" s="168"/>
      <c r="F80" s="168"/>
      <c r="G80" s="171"/>
      <c r="H80" s="172"/>
      <c r="I80" s="172"/>
    </row>
    <row r="81" spans="1:13" ht="75.75" customHeight="1">
      <c r="A81" s="187">
        <v>1</v>
      </c>
      <c r="B81" s="171" t="s">
        <v>255</v>
      </c>
      <c r="C81" s="168">
        <v>1790</v>
      </c>
      <c r="D81" s="178" t="s">
        <v>203</v>
      </c>
      <c r="E81" s="188"/>
      <c r="F81" s="173">
        <f aca="true" t="shared" si="10" ref="F81:F87">C81*E81</f>
        <v>0</v>
      </c>
      <c r="G81" s="171" t="s">
        <v>256</v>
      </c>
      <c r="H81" s="172"/>
      <c r="I81" s="172"/>
      <c r="M81" s="153">
        <f t="shared" si="9"/>
        <v>0</v>
      </c>
    </row>
    <row r="82" spans="1:13" ht="15">
      <c r="A82" s="187">
        <v>2</v>
      </c>
      <c r="B82" s="191" t="s">
        <v>257</v>
      </c>
      <c r="C82" s="194">
        <v>643</v>
      </c>
      <c r="D82" s="195" t="s">
        <v>203</v>
      </c>
      <c r="E82" s="196"/>
      <c r="F82" s="173">
        <f t="shared" si="10"/>
        <v>0</v>
      </c>
      <c r="G82" s="191" t="s">
        <v>258</v>
      </c>
      <c r="H82" s="192"/>
      <c r="I82" s="192"/>
      <c r="M82" s="153">
        <f t="shared" si="9"/>
        <v>0</v>
      </c>
    </row>
    <row r="83" spans="1:13" ht="60" customHeight="1">
      <c r="A83" s="187">
        <v>3</v>
      </c>
      <c r="B83" s="171" t="s">
        <v>259</v>
      </c>
      <c r="C83" s="168">
        <v>2</v>
      </c>
      <c r="D83" s="168" t="s">
        <v>225</v>
      </c>
      <c r="E83" s="168">
        <v>0</v>
      </c>
      <c r="F83" s="173">
        <f t="shared" si="10"/>
        <v>0</v>
      </c>
      <c r="G83" s="171" t="s">
        <v>260</v>
      </c>
      <c r="H83" s="172"/>
      <c r="I83" s="172"/>
      <c r="M83" s="153">
        <f t="shared" si="9"/>
        <v>0</v>
      </c>
    </row>
    <row r="84" spans="1:13" ht="15">
      <c r="A84" s="187">
        <v>4</v>
      </c>
      <c r="B84" s="197" t="s">
        <v>261</v>
      </c>
      <c r="C84" s="198">
        <v>20.8</v>
      </c>
      <c r="D84" s="198" t="s">
        <v>262</v>
      </c>
      <c r="E84" s="199"/>
      <c r="F84" s="173">
        <f t="shared" si="10"/>
        <v>0</v>
      </c>
      <c r="G84" s="200"/>
      <c r="H84" s="201"/>
      <c r="I84" s="201"/>
      <c r="M84" s="153">
        <f t="shared" si="9"/>
        <v>0</v>
      </c>
    </row>
    <row r="85" spans="1:13" ht="15">
      <c r="A85" s="187">
        <v>5</v>
      </c>
      <c r="B85" s="171" t="s">
        <v>263</v>
      </c>
      <c r="C85" s="168">
        <v>192.6</v>
      </c>
      <c r="D85" s="178" t="s">
        <v>203</v>
      </c>
      <c r="E85" s="188"/>
      <c r="F85" s="173">
        <f t="shared" si="10"/>
        <v>0</v>
      </c>
      <c r="G85" s="171"/>
      <c r="H85" s="172"/>
      <c r="I85" s="172"/>
      <c r="M85" s="153">
        <f t="shared" si="9"/>
        <v>0</v>
      </c>
    </row>
    <row r="86" spans="1:13" ht="15">
      <c r="A86" s="187">
        <v>6</v>
      </c>
      <c r="B86" s="171" t="s">
        <v>264</v>
      </c>
      <c r="C86" s="168">
        <v>19</v>
      </c>
      <c r="D86" s="178" t="s">
        <v>203</v>
      </c>
      <c r="E86" s="188"/>
      <c r="F86" s="173">
        <f t="shared" si="10"/>
        <v>0</v>
      </c>
      <c r="G86" s="171" t="s">
        <v>265</v>
      </c>
      <c r="H86" s="172"/>
      <c r="I86" s="172"/>
      <c r="M86" s="153">
        <f t="shared" si="9"/>
        <v>0</v>
      </c>
    </row>
    <row r="87" spans="1:13" ht="45" customHeight="1">
      <c r="A87" s="187">
        <v>7</v>
      </c>
      <c r="B87" s="171" t="s">
        <v>266</v>
      </c>
      <c r="C87" s="168">
        <v>303</v>
      </c>
      <c r="D87" s="178" t="s">
        <v>203</v>
      </c>
      <c r="E87" s="188"/>
      <c r="F87" s="173">
        <f t="shared" si="10"/>
        <v>0</v>
      </c>
      <c r="G87" s="171" t="s">
        <v>267</v>
      </c>
      <c r="H87" s="172"/>
      <c r="I87" s="172"/>
      <c r="M87" s="153">
        <f t="shared" si="9"/>
        <v>0</v>
      </c>
    </row>
    <row r="88" spans="1:9" ht="15">
      <c r="A88" s="189"/>
      <c r="B88" s="175" t="s">
        <v>207</v>
      </c>
      <c r="C88" s="174"/>
      <c r="D88" s="174"/>
      <c r="E88" s="174"/>
      <c r="F88" s="174">
        <f>SUM(F81:F87)</f>
        <v>0</v>
      </c>
      <c r="G88" s="175"/>
      <c r="H88" s="176"/>
      <c r="I88" s="176"/>
    </row>
    <row r="89" spans="1:9" ht="25.5" customHeight="1">
      <c r="A89" s="168"/>
      <c r="B89" s="171"/>
      <c r="C89" s="168" t="s">
        <v>268</v>
      </c>
      <c r="D89" s="168"/>
      <c r="E89" s="168"/>
      <c r="F89" s="168"/>
      <c r="G89" s="168"/>
      <c r="H89" s="202"/>
      <c r="I89" s="202"/>
    </row>
    <row r="90" spans="1:13" ht="40.5" customHeight="1">
      <c r="A90" s="168">
        <v>1</v>
      </c>
      <c r="B90" s="171" t="s">
        <v>269</v>
      </c>
      <c r="C90" s="168">
        <v>51</v>
      </c>
      <c r="D90" s="178" t="s">
        <v>203</v>
      </c>
      <c r="E90" s="188"/>
      <c r="F90" s="173">
        <f aca="true" t="shared" si="11" ref="F90:F93">C90*E90</f>
        <v>0</v>
      </c>
      <c r="G90" s="171" t="s">
        <v>270</v>
      </c>
      <c r="H90" s="172">
        <f>600*0.12</f>
        <v>72</v>
      </c>
      <c r="I90" s="172"/>
      <c r="M90" s="153">
        <f t="shared" si="9"/>
        <v>0</v>
      </c>
    </row>
    <row r="91" spans="1:13" ht="15">
      <c r="A91" s="168">
        <v>2</v>
      </c>
      <c r="B91" s="171" t="s">
        <v>271</v>
      </c>
      <c r="C91" s="168">
        <v>419.8</v>
      </c>
      <c r="D91" s="178" t="s">
        <v>203</v>
      </c>
      <c r="E91" s="188"/>
      <c r="F91" s="173">
        <f t="shared" si="11"/>
        <v>0</v>
      </c>
      <c r="G91" s="171" t="s">
        <v>270</v>
      </c>
      <c r="H91" s="172">
        <f>600*0.24</f>
        <v>144</v>
      </c>
      <c r="I91" s="172"/>
      <c r="M91" s="153">
        <f t="shared" si="9"/>
        <v>0</v>
      </c>
    </row>
    <row r="92" spans="1:13" ht="43.5" customHeight="1">
      <c r="A92" s="168">
        <v>3</v>
      </c>
      <c r="B92" s="171" t="s">
        <v>272</v>
      </c>
      <c r="C92" s="168">
        <v>377.4</v>
      </c>
      <c r="D92" s="178" t="s">
        <v>203</v>
      </c>
      <c r="E92" s="188"/>
      <c r="F92" s="173">
        <f t="shared" si="11"/>
        <v>0</v>
      </c>
      <c r="G92" s="171" t="s">
        <v>270</v>
      </c>
      <c r="H92" s="172"/>
      <c r="I92" s="172"/>
      <c r="M92" s="153">
        <f t="shared" si="9"/>
        <v>0</v>
      </c>
    </row>
    <row r="93" spans="1:13" ht="24" customHeight="1">
      <c r="A93" s="168">
        <v>4</v>
      </c>
      <c r="B93" s="171" t="s">
        <v>273</v>
      </c>
      <c r="C93" s="168">
        <v>1.7</v>
      </c>
      <c r="D93" s="178" t="s">
        <v>203</v>
      </c>
      <c r="E93" s="188"/>
      <c r="F93" s="173">
        <f t="shared" si="11"/>
        <v>0</v>
      </c>
      <c r="G93" s="171" t="s">
        <v>274</v>
      </c>
      <c r="H93" s="172"/>
      <c r="I93" s="172"/>
      <c r="M93" s="153">
        <f t="shared" si="9"/>
        <v>0</v>
      </c>
    </row>
    <row r="94" spans="1:13" ht="60" customHeight="1">
      <c r="A94" s="168">
        <v>5</v>
      </c>
      <c r="B94" s="171" t="s">
        <v>275</v>
      </c>
      <c r="C94" s="168">
        <v>38</v>
      </c>
      <c r="D94" s="178" t="s">
        <v>203</v>
      </c>
      <c r="E94" s="188"/>
      <c r="F94" s="173">
        <f aca="true" t="shared" si="12" ref="F94:F97">C94*E94</f>
        <v>0</v>
      </c>
      <c r="G94" s="203" t="s">
        <v>276</v>
      </c>
      <c r="H94" s="204"/>
      <c r="I94" s="204"/>
      <c r="M94" s="153">
        <f t="shared" si="9"/>
        <v>0</v>
      </c>
    </row>
    <row r="95" spans="1:13" ht="30">
      <c r="A95" s="168">
        <v>6</v>
      </c>
      <c r="B95" s="171" t="s">
        <v>277</v>
      </c>
      <c r="C95" s="168">
        <v>380</v>
      </c>
      <c r="D95" s="178" t="s">
        <v>203</v>
      </c>
      <c r="E95" s="188">
        <f>E74</f>
        <v>0</v>
      </c>
      <c r="F95" s="173">
        <f t="shared" si="12"/>
        <v>0</v>
      </c>
      <c r="G95" s="171" t="s">
        <v>217</v>
      </c>
      <c r="H95" s="172"/>
      <c r="I95" s="172"/>
      <c r="M95" s="153">
        <f t="shared" si="9"/>
        <v>0</v>
      </c>
    </row>
    <row r="96" spans="1:13" ht="54" customHeight="1">
      <c r="A96" s="168">
        <v>7</v>
      </c>
      <c r="B96" s="171" t="s">
        <v>278</v>
      </c>
      <c r="C96" s="168">
        <v>9</v>
      </c>
      <c r="D96" s="178" t="s">
        <v>203</v>
      </c>
      <c r="E96" s="188">
        <f>E77</f>
        <v>0</v>
      </c>
      <c r="F96" s="173">
        <f t="shared" si="12"/>
        <v>0</v>
      </c>
      <c r="G96" s="171" t="s">
        <v>279</v>
      </c>
      <c r="H96" s="172">
        <v>150</v>
      </c>
      <c r="I96" s="172"/>
      <c r="M96" s="153">
        <f t="shared" si="9"/>
        <v>0</v>
      </c>
    </row>
    <row r="97" spans="1:13" ht="15">
      <c r="A97" s="168">
        <v>8</v>
      </c>
      <c r="B97" s="171" t="s">
        <v>280</v>
      </c>
      <c r="C97" s="168">
        <v>126</v>
      </c>
      <c r="D97" s="178" t="s">
        <v>203</v>
      </c>
      <c r="E97" s="188">
        <f>E96</f>
        <v>0</v>
      </c>
      <c r="F97" s="173">
        <f t="shared" si="12"/>
        <v>0</v>
      </c>
      <c r="G97" s="171"/>
      <c r="H97" s="172">
        <v>150</v>
      </c>
      <c r="I97" s="172"/>
      <c r="M97" s="153">
        <f t="shared" si="9"/>
        <v>0</v>
      </c>
    </row>
    <row r="98" spans="1:13" ht="61.5" customHeight="1">
      <c r="A98" s="168">
        <v>9</v>
      </c>
      <c r="B98" s="171" t="s">
        <v>281</v>
      </c>
      <c r="C98" s="168">
        <v>1</v>
      </c>
      <c r="D98" s="178" t="s">
        <v>225</v>
      </c>
      <c r="E98" s="188">
        <v>0</v>
      </c>
      <c r="F98" s="173">
        <f aca="true" t="shared" si="13" ref="F98:F102">C98*E98</f>
        <v>0</v>
      </c>
      <c r="G98" s="171" t="s">
        <v>282</v>
      </c>
      <c r="H98" s="172">
        <v>0</v>
      </c>
      <c r="I98" s="172"/>
      <c r="M98" s="153">
        <f t="shared" si="9"/>
        <v>0</v>
      </c>
    </row>
    <row r="99" spans="1:9" ht="30.75" customHeight="1">
      <c r="A99" s="174"/>
      <c r="B99" s="175"/>
      <c r="C99" s="174"/>
      <c r="D99" s="205"/>
      <c r="E99" s="206"/>
      <c r="F99" s="207">
        <f>SUM(F90:F98)</f>
        <v>0</v>
      </c>
      <c r="G99" s="175"/>
      <c r="H99" s="176"/>
      <c r="I99" s="176"/>
    </row>
    <row r="100" spans="1:9" ht="15">
      <c r="A100" s="168"/>
      <c r="B100" s="208" t="s">
        <v>283</v>
      </c>
      <c r="C100" s="168"/>
      <c r="D100" s="178"/>
      <c r="E100" s="188"/>
      <c r="F100" s="173"/>
      <c r="G100" s="171"/>
      <c r="H100" s="172"/>
      <c r="I100" s="172"/>
    </row>
    <row r="101" spans="1:13" ht="15">
      <c r="A101" s="168"/>
      <c r="B101" s="191" t="s">
        <v>284</v>
      </c>
      <c r="C101" s="194">
        <v>81</v>
      </c>
      <c r="D101" s="195" t="s">
        <v>203</v>
      </c>
      <c r="E101" s="196"/>
      <c r="F101" s="173">
        <f t="shared" si="13"/>
        <v>0</v>
      </c>
      <c r="G101" s="191"/>
      <c r="H101" s="192"/>
      <c r="I101" s="192"/>
      <c r="M101" s="153">
        <f t="shared" si="9"/>
        <v>0</v>
      </c>
    </row>
    <row r="102" spans="1:13" ht="15">
      <c r="A102" s="168"/>
      <c r="B102" s="209" t="s">
        <v>285</v>
      </c>
      <c r="C102" s="209">
        <v>4.7</v>
      </c>
      <c r="D102" s="195" t="s">
        <v>203</v>
      </c>
      <c r="E102" s="210"/>
      <c r="F102" s="173">
        <f t="shared" si="13"/>
        <v>0</v>
      </c>
      <c r="G102" s="171"/>
      <c r="H102" s="172"/>
      <c r="I102" s="172"/>
      <c r="M102" s="153">
        <f t="shared" si="9"/>
        <v>0</v>
      </c>
    </row>
    <row r="103" spans="1:9" ht="15">
      <c r="A103" s="174"/>
      <c r="B103" s="175"/>
      <c r="C103" s="174"/>
      <c r="D103" s="205"/>
      <c r="E103" s="206"/>
      <c r="F103" s="207">
        <f>SUM(F101:F102)</f>
        <v>0</v>
      </c>
      <c r="G103" s="175"/>
      <c r="H103" s="176"/>
      <c r="I103" s="176"/>
    </row>
    <row r="104" spans="1:9" ht="15">
      <c r="A104" s="168"/>
      <c r="B104" s="171" t="s">
        <v>286</v>
      </c>
      <c r="C104" s="168"/>
      <c r="D104" s="178"/>
      <c r="E104" s="188"/>
      <c r="F104" s="173">
        <f>F103+F99+F88+F78+F67+F61+F57+F53+F49+F44+F33+F29+F21+F17+F13+F9</f>
        <v>0</v>
      </c>
      <c r="G104" s="171"/>
      <c r="H104" s="172"/>
      <c r="I104" s="172"/>
    </row>
    <row r="105" spans="1:9" ht="15">
      <c r="A105" s="168"/>
      <c r="B105" s="171"/>
      <c r="C105" s="168"/>
      <c r="D105" s="178"/>
      <c r="E105" s="188"/>
      <c r="F105" s="173"/>
      <c r="G105" s="171"/>
      <c r="H105" s="172"/>
      <c r="I105" s="172"/>
    </row>
    <row r="106" spans="1:9" ht="15">
      <c r="A106" s="168"/>
      <c r="B106" s="171"/>
      <c r="C106" s="168"/>
      <c r="D106" s="178"/>
      <c r="E106" s="188"/>
      <c r="F106" s="173"/>
      <c r="G106" s="171"/>
      <c r="H106" s="172"/>
      <c r="I106" s="172"/>
    </row>
    <row r="107" spans="1:9" ht="15">
      <c r="A107" s="168"/>
      <c r="B107" s="171"/>
      <c r="C107" s="168"/>
      <c r="D107" s="178"/>
      <c r="E107" s="188"/>
      <c r="F107" s="173"/>
      <c r="G107" s="171"/>
      <c r="H107" s="172"/>
      <c r="I107" s="172"/>
    </row>
    <row r="108" spans="1:9" ht="15">
      <c r="A108" s="168"/>
      <c r="B108" s="171"/>
      <c r="C108" s="168"/>
      <c r="D108" s="178"/>
      <c r="E108" s="188"/>
      <c r="F108" s="173"/>
      <c r="G108" s="171"/>
      <c r="H108" s="172"/>
      <c r="I108" s="172"/>
    </row>
    <row r="109" spans="1:9" ht="15">
      <c r="A109" s="168"/>
      <c r="B109" s="171"/>
      <c r="C109" s="168"/>
      <c r="D109" s="178"/>
      <c r="E109" s="188"/>
      <c r="F109" s="173"/>
      <c r="G109" s="171"/>
      <c r="H109" s="172"/>
      <c r="I109" s="172"/>
    </row>
    <row r="110" spans="1:9" ht="15">
      <c r="A110" s="168"/>
      <c r="B110" s="171"/>
      <c r="C110" s="168"/>
      <c r="D110" s="168"/>
      <c r="E110" s="168"/>
      <c r="F110" s="168"/>
      <c r="G110" s="171"/>
      <c r="H110" s="172"/>
      <c r="I110" s="172"/>
    </row>
    <row r="111" spans="1:9" ht="20.25">
      <c r="A111" s="168"/>
      <c r="B111" s="185" t="s">
        <v>283</v>
      </c>
      <c r="C111" s="185"/>
      <c r="D111" s="185"/>
      <c r="E111" s="185"/>
      <c r="F111" s="185"/>
      <c r="G111" s="185"/>
      <c r="H111" s="186"/>
      <c r="I111" s="186"/>
    </row>
    <row r="112" spans="1:9" ht="15">
      <c r="A112" s="211"/>
      <c r="B112" s="212" t="s">
        <v>284</v>
      </c>
      <c r="C112" s="213"/>
      <c r="D112" s="213"/>
      <c r="E112" s="214"/>
      <c r="F112" s="215"/>
      <c r="G112" s="216"/>
      <c r="H112" s="172"/>
      <c r="I112" s="172"/>
    </row>
    <row r="113" spans="1:9" ht="15">
      <c r="A113" s="217"/>
      <c r="B113" s="212"/>
      <c r="C113" s="213"/>
      <c r="D113" s="213"/>
      <c r="E113" s="214"/>
      <c r="F113" s="215"/>
      <c r="G113" s="216"/>
      <c r="H113" s="172"/>
      <c r="I113" s="172"/>
    </row>
    <row r="114" spans="1:11" ht="30">
      <c r="A114" s="218" t="s">
        <v>287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38"/>
    </row>
    <row r="115" spans="1:11" ht="15">
      <c r="A115" s="219" t="s">
        <v>1</v>
      </c>
      <c r="B115" s="220" t="s">
        <v>288</v>
      </c>
      <c r="C115" s="219"/>
      <c r="D115" s="219" t="s">
        <v>289</v>
      </c>
      <c r="E115" s="219"/>
      <c r="F115" s="219" t="s">
        <v>290</v>
      </c>
      <c r="G115" s="219" t="s">
        <v>291</v>
      </c>
      <c r="H115" s="221"/>
      <c r="I115" s="221"/>
      <c r="J115" s="239" t="s">
        <v>292</v>
      </c>
      <c r="K115" s="219" t="s">
        <v>18</v>
      </c>
    </row>
    <row r="116" spans="1:12" ht="15">
      <c r="A116" s="219">
        <v>1</v>
      </c>
      <c r="B116" s="220" t="s">
        <v>293</v>
      </c>
      <c r="C116" s="222"/>
      <c r="D116" s="223" t="s">
        <v>294</v>
      </c>
      <c r="E116" s="223"/>
      <c r="F116" s="223">
        <f>1.8*2.7</f>
        <v>4.86</v>
      </c>
      <c r="G116" s="224"/>
      <c r="H116" s="224"/>
      <c r="I116" s="224"/>
      <c r="J116" s="223"/>
      <c r="K116" s="219">
        <v>2</v>
      </c>
      <c r="L116" s="152">
        <f aca="true" t="shared" si="14" ref="L116:L124">G116/F116/K116</f>
        <v>0</v>
      </c>
    </row>
    <row r="117" spans="1:12" ht="15">
      <c r="A117" s="219">
        <v>2</v>
      </c>
      <c r="B117" s="220" t="s">
        <v>295</v>
      </c>
      <c r="C117" s="222"/>
      <c r="D117" s="223" t="s">
        <v>296</v>
      </c>
      <c r="E117" s="223"/>
      <c r="F117" s="223">
        <f>1*2.3</f>
        <v>2.3</v>
      </c>
      <c r="G117" s="224"/>
      <c r="H117" s="224"/>
      <c r="I117" s="224"/>
      <c r="J117" s="223"/>
      <c r="K117" s="219">
        <v>1</v>
      </c>
      <c r="L117" s="152">
        <f t="shared" si="14"/>
        <v>0</v>
      </c>
    </row>
    <row r="118" spans="1:12" ht="15">
      <c r="A118" s="219"/>
      <c r="B118" s="220" t="s">
        <v>295</v>
      </c>
      <c r="C118" s="222"/>
      <c r="D118" s="223" t="s">
        <v>297</v>
      </c>
      <c r="E118" s="223"/>
      <c r="F118" s="223">
        <f>1.2*2.3</f>
        <v>2.76</v>
      </c>
      <c r="G118" s="219"/>
      <c r="H118" s="224"/>
      <c r="I118" s="221"/>
      <c r="J118" s="240"/>
      <c r="K118" s="219">
        <v>5</v>
      </c>
      <c r="L118" s="152">
        <f t="shared" si="14"/>
        <v>0</v>
      </c>
    </row>
    <row r="119" spans="1:12" ht="15">
      <c r="A119" s="219">
        <v>3</v>
      </c>
      <c r="B119" s="220" t="s">
        <v>298</v>
      </c>
      <c r="C119" s="222"/>
      <c r="D119" s="223" t="s">
        <v>299</v>
      </c>
      <c r="E119" s="223"/>
      <c r="F119" s="223">
        <f>1.2*2.2</f>
        <v>2.64</v>
      </c>
      <c r="G119" s="219"/>
      <c r="H119" s="224"/>
      <c r="I119" s="221"/>
      <c r="J119" s="240"/>
      <c r="K119" s="219">
        <v>2</v>
      </c>
      <c r="L119" s="152">
        <f t="shared" si="14"/>
        <v>0</v>
      </c>
    </row>
    <row r="120" spans="1:12" ht="15">
      <c r="A120" s="219">
        <v>4</v>
      </c>
      <c r="B120" s="225" t="s">
        <v>300</v>
      </c>
      <c r="C120" s="226"/>
      <c r="D120" s="222" t="s">
        <v>301</v>
      </c>
      <c r="E120" s="222"/>
      <c r="F120" s="222">
        <f>1.8*2.2</f>
        <v>3.9600000000000004</v>
      </c>
      <c r="G120" s="219"/>
      <c r="H120" s="224"/>
      <c r="I120" s="221"/>
      <c r="J120" s="240" t="s">
        <v>302</v>
      </c>
      <c r="K120" s="219">
        <v>4</v>
      </c>
      <c r="L120" s="152">
        <f t="shared" si="14"/>
        <v>0</v>
      </c>
    </row>
    <row r="121" spans="1:12" ht="15">
      <c r="A121" s="219">
        <v>5</v>
      </c>
      <c r="B121" s="225" t="s">
        <v>303</v>
      </c>
      <c r="C121" s="226"/>
      <c r="D121" s="222"/>
      <c r="E121" s="222"/>
      <c r="F121" s="222"/>
      <c r="G121" s="219"/>
      <c r="H121" s="224"/>
      <c r="I121" s="221"/>
      <c r="J121" s="240"/>
      <c r="K121" s="219">
        <v>8</v>
      </c>
      <c r="L121" s="152">
        <f aca="true" t="shared" si="15" ref="L121:L124">G121/K121</f>
        <v>0</v>
      </c>
    </row>
    <row r="122" spans="1:12" ht="15">
      <c r="A122" s="219">
        <v>6</v>
      </c>
      <c r="B122" s="220" t="s">
        <v>304</v>
      </c>
      <c r="C122" s="222"/>
      <c r="D122" s="223"/>
      <c r="E122" s="223"/>
      <c r="F122" s="223"/>
      <c r="G122" s="224"/>
      <c r="H122" s="224"/>
      <c r="I122" s="241"/>
      <c r="J122" s="240" t="s">
        <v>305</v>
      </c>
      <c r="K122" s="219">
        <v>5</v>
      </c>
      <c r="L122" s="152">
        <f t="shared" si="15"/>
        <v>0</v>
      </c>
    </row>
    <row r="123" spans="1:12" ht="15">
      <c r="A123" s="219">
        <v>7</v>
      </c>
      <c r="B123" s="220" t="s">
        <v>306</v>
      </c>
      <c r="C123" s="222"/>
      <c r="D123" s="222"/>
      <c r="E123" s="222"/>
      <c r="F123" s="222"/>
      <c r="G123" s="219"/>
      <c r="H123" s="221"/>
      <c r="I123" s="221"/>
      <c r="J123" s="240"/>
      <c r="K123" s="242">
        <v>95.1</v>
      </c>
      <c r="L123" s="152">
        <f t="shared" si="15"/>
        <v>0</v>
      </c>
    </row>
    <row r="124" spans="1:12" ht="15">
      <c r="A124" s="219">
        <v>8</v>
      </c>
      <c r="B124" s="225" t="s">
        <v>307</v>
      </c>
      <c r="C124" s="226"/>
      <c r="D124" s="222"/>
      <c r="E124" s="222"/>
      <c r="F124" s="222"/>
      <c r="G124" s="219"/>
      <c r="H124" s="221"/>
      <c r="I124" s="221"/>
      <c r="J124" s="240"/>
      <c r="K124" s="219">
        <v>8</v>
      </c>
      <c r="L124" s="152">
        <f t="shared" si="15"/>
        <v>0</v>
      </c>
    </row>
    <row r="125" spans="1:11" ht="17.25">
      <c r="A125" s="227"/>
      <c r="B125" s="228"/>
      <c r="C125" s="229"/>
      <c r="D125" s="230"/>
      <c r="E125" s="230"/>
      <c r="F125" s="230"/>
      <c r="G125" s="231">
        <f>SUM(G116:G124)</f>
        <v>0</v>
      </c>
      <c r="H125" s="231"/>
      <c r="I125" s="231"/>
      <c r="J125" s="230"/>
      <c r="K125" s="243"/>
    </row>
    <row r="126" spans="1:6" ht="25.5">
      <c r="A126" s="232"/>
      <c r="B126" s="233" t="s">
        <v>308</v>
      </c>
      <c r="C126" s="233"/>
      <c r="D126" s="233"/>
      <c r="E126" s="234"/>
      <c r="F126" s="234"/>
    </row>
    <row r="127" spans="1:7" ht="15">
      <c r="A127" s="219" t="s">
        <v>1</v>
      </c>
      <c r="B127" s="235" t="s">
        <v>309</v>
      </c>
      <c r="C127" s="235" t="s">
        <v>310</v>
      </c>
      <c r="D127" s="235" t="s">
        <v>18</v>
      </c>
      <c r="E127" s="235"/>
      <c r="F127" s="235" t="s">
        <v>19</v>
      </c>
      <c r="G127" s="236" t="s">
        <v>13</v>
      </c>
    </row>
    <row r="128" spans="1:7" ht="17.25">
      <c r="A128" s="219">
        <v>1</v>
      </c>
      <c r="B128" s="219" t="s">
        <v>311</v>
      </c>
      <c r="C128" s="219" t="s">
        <v>312</v>
      </c>
      <c r="D128" s="237">
        <v>6</v>
      </c>
      <c r="E128" s="237"/>
      <c r="F128" s="237"/>
      <c r="G128" s="236">
        <f>D128*F128*1.09</f>
        <v>0</v>
      </c>
    </row>
    <row r="129" spans="1:7" ht="17.25">
      <c r="A129" s="219">
        <v>2</v>
      </c>
      <c r="B129" s="219" t="s">
        <v>313</v>
      </c>
      <c r="C129" s="219"/>
      <c r="D129" s="237">
        <v>2</v>
      </c>
      <c r="E129" s="237"/>
      <c r="F129" s="237"/>
      <c r="G129" s="236">
        <f aca="true" t="shared" si="16" ref="G129:G135">D129*F129*1.09</f>
        <v>0</v>
      </c>
    </row>
    <row r="130" spans="1:7" ht="17.25">
      <c r="A130" s="219">
        <v>3</v>
      </c>
      <c r="B130" s="219" t="s">
        <v>314</v>
      </c>
      <c r="C130" s="219"/>
      <c r="D130" s="237">
        <v>3</v>
      </c>
      <c r="E130" s="237"/>
      <c r="F130" s="237"/>
      <c r="G130" s="236">
        <f t="shared" si="16"/>
        <v>0</v>
      </c>
    </row>
    <row r="131" spans="1:7" ht="17.25">
      <c r="A131" s="219">
        <v>4</v>
      </c>
      <c r="B131" s="219" t="s">
        <v>315</v>
      </c>
      <c r="C131" s="219"/>
      <c r="D131" s="237">
        <v>2</v>
      </c>
      <c r="E131" s="237"/>
      <c r="F131" s="237"/>
      <c r="G131" s="236">
        <f t="shared" si="16"/>
        <v>0</v>
      </c>
    </row>
    <row r="132" spans="1:7" ht="17.25">
      <c r="A132" s="219">
        <v>5</v>
      </c>
      <c r="B132" s="219" t="s">
        <v>316</v>
      </c>
      <c r="C132" s="219"/>
      <c r="D132" s="237">
        <v>3</v>
      </c>
      <c r="E132" s="237"/>
      <c r="F132" s="237"/>
      <c r="G132" s="236">
        <f t="shared" si="16"/>
        <v>0</v>
      </c>
    </row>
    <row r="133" spans="1:7" ht="17.25">
      <c r="A133" s="219">
        <v>6</v>
      </c>
      <c r="B133" s="224" t="s">
        <v>317</v>
      </c>
      <c r="C133" s="224"/>
      <c r="D133" s="237">
        <v>8</v>
      </c>
      <c r="E133" s="237"/>
      <c r="F133" s="237"/>
      <c r="G133" s="236">
        <f t="shared" si="16"/>
        <v>0</v>
      </c>
    </row>
    <row r="134" spans="1:7" ht="17.25">
      <c r="A134" s="219">
        <v>7</v>
      </c>
      <c r="B134" s="224" t="s">
        <v>318</v>
      </c>
      <c r="C134" s="224"/>
      <c r="D134" s="237">
        <v>7</v>
      </c>
      <c r="E134" s="237"/>
      <c r="F134" s="237"/>
      <c r="G134" s="236">
        <f t="shared" si="16"/>
        <v>0</v>
      </c>
    </row>
    <row r="135" spans="1:7" ht="17.25">
      <c r="A135" s="244">
        <v>8</v>
      </c>
      <c r="B135" s="245" t="s">
        <v>319</v>
      </c>
      <c r="C135" s="245"/>
      <c r="D135" s="246">
        <v>1</v>
      </c>
      <c r="E135" s="246"/>
      <c r="F135" s="246"/>
      <c r="G135" s="236">
        <f t="shared" si="16"/>
        <v>0</v>
      </c>
    </row>
    <row r="136" spans="1:9" ht="17.25">
      <c r="A136" s="247"/>
      <c r="B136" s="248"/>
      <c r="C136" s="248"/>
      <c r="D136" s="249"/>
      <c r="E136" s="249"/>
      <c r="F136" s="249"/>
      <c r="G136" s="250">
        <f>SUM(G128:G135)</f>
        <v>0</v>
      </c>
      <c r="H136" s="250"/>
      <c r="I136" s="250"/>
    </row>
    <row r="137" spans="1:3" ht="25.5">
      <c r="A137" s="251" t="s">
        <v>320</v>
      </c>
      <c r="B137" s="251"/>
      <c r="C137" s="251"/>
    </row>
    <row r="138" spans="1:6" ht="15">
      <c r="A138" s="252" t="s">
        <v>1</v>
      </c>
      <c r="B138" s="252" t="s">
        <v>321</v>
      </c>
      <c r="C138" s="252" t="s">
        <v>18</v>
      </c>
      <c r="D138" s="236" t="s">
        <v>19</v>
      </c>
      <c r="E138" s="236"/>
      <c r="F138" s="236" t="s">
        <v>13</v>
      </c>
    </row>
    <row r="139" spans="1:6" ht="15">
      <c r="A139" s="253">
        <v>1</v>
      </c>
      <c r="B139" s="253" t="s">
        <v>322</v>
      </c>
      <c r="C139" s="253">
        <v>2.6</v>
      </c>
      <c r="D139" s="254"/>
      <c r="E139" s="254"/>
      <c r="F139" s="254">
        <f>C139*D139</f>
        <v>0</v>
      </c>
    </row>
    <row r="140" spans="1:6" ht="15">
      <c r="A140" s="253">
        <v>2</v>
      </c>
      <c r="B140" s="253" t="s">
        <v>323</v>
      </c>
      <c r="C140" s="255">
        <v>5.1</v>
      </c>
      <c r="D140" s="254"/>
      <c r="E140" s="254"/>
      <c r="F140" s="254">
        <f>C140*D140</f>
        <v>0</v>
      </c>
    </row>
    <row r="141" spans="1:6" ht="15">
      <c r="A141" s="253">
        <v>3</v>
      </c>
      <c r="B141" s="253" t="s">
        <v>324</v>
      </c>
      <c r="C141" s="256">
        <v>1</v>
      </c>
      <c r="D141" s="254"/>
      <c r="E141" s="254"/>
      <c r="F141" s="254">
        <f>C141*D141</f>
        <v>0</v>
      </c>
    </row>
    <row r="142" spans="1:6" ht="15">
      <c r="A142" s="257"/>
      <c r="B142" s="257"/>
      <c r="C142" s="257"/>
      <c r="D142" s="258"/>
      <c r="E142" s="258"/>
      <c r="F142" s="258">
        <f>SUM(F139:F141)</f>
        <v>0</v>
      </c>
    </row>
    <row r="144" spans="1:3" ht="15">
      <c r="A144" s="250"/>
      <c r="B144" s="250" t="s">
        <v>325</v>
      </c>
      <c r="C144" s="250">
        <f>F142+G136+G125+F104</f>
        <v>0</v>
      </c>
    </row>
  </sheetData>
  <sheetProtection/>
  <autoFilter ref="A4:M104"/>
  <mergeCells count="28">
    <mergeCell ref="A1:G1"/>
    <mergeCell ref="B5:G5"/>
    <mergeCell ref="B45:G45"/>
    <mergeCell ref="C89:G89"/>
    <mergeCell ref="B111:G111"/>
    <mergeCell ref="B112:G112"/>
    <mergeCell ref="B113:G113"/>
    <mergeCell ref="A114:K114"/>
    <mergeCell ref="B115:C115"/>
    <mergeCell ref="B116:C116"/>
    <mergeCell ref="B117:C117"/>
    <mergeCell ref="B119:C119"/>
    <mergeCell ref="B120:C120"/>
    <mergeCell ref="B121:C121"/>
    <mergeCell ref="B122:C122"/>
    <mergeCell ref="B123:C123"/>
    <mergeCell ref="B124:C124"/>
    <mergeCell ref="B125:C125"/>
    <mergeCell ref="B126:D126"/>
    <mergeCell ref="A137:C137"/>
    <mergeCell ref="A2:A4"/>
    <mergeCell ref="B2:B4"/>
    <mergeCell ref="C2:C4"/>
    <mergeCell ref="D2:D4"/>
    <mergeCell ref="E2:E4"/>
    <mergeCell ref="F2:F4"/>
    <mergeCell ref="G2:G4"/>
    <mergeCell ref="I6:J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6"/>
  <sheetViews>
    <sheetView view="pageBreakPreview" zoomScaleNormal="70" zoomScaleSheetLayoutView="100" workbookViewId="0" topLeftCell="A1">
      <pane ySplit="2" topLeftCell="A279" activePane="bottomLeft" state="frozen"/>
      <selection pane="bottomLeft" activeCell="G292" sqref="G292"/>
    </sheetView>
  </sheetViews>
  <sheetFormatPr defaultColWidth="9.00390625" defaultRowHeight="19.5" customHeight="1"/>
  <cols>
    <col min="1" max="1" width="9.00390625" style="106" customWidth="1"/>
    <col min="2" max="2" width="25.75390625" style="106" bestFit="1" customWidth="1"/>
    <col min="3" max="3" width="29.125" style="107" customWidth="1"/>
    <col min="4" max="4" width="5.00390625" style="106" bestFit="1" customWidth="1"/>
    <col min="5" max="5" width="6.75390625" style="106" bestFit="1" customWidth="1"/>
    <col min="6" max="6" width="8.875" style="108" customWidth="1"/>
    <col min="7" max="7" width="8.875" style="109" customWidth="1"/>
    <col min="8" max="8" width="8.875" style="108" customWidth="1"/>
    <col min="9" max="9" width="10.25390625" style="108" bestFit="1" customWidth="1"/>
    <col min="10" max="10" width="11.625" style="110" customWidth="1"/>
    <col min="11" max="11" width="28.25390625" style="111" customWidth="1"/>
    <col min="12" max="12" width="12.625" style="106" bestFit="1" customWidth="1"/>
    <col min="13" max="16384" width="9.00390625" style="106" customWidth="1"/>
  </cols>
  <sheetData>
    <row r="1" spans="1:11" ht="28.5" customHeight="1">
      <c r="A1" s="112" t="s">
        <v>326</v>
      </c>
      <c r="B1" s="112"/>
      <c r="C1" s="112"/>
      <c r="D1" s="112"/>
      <c r="E1" s="112"/>
      <c r="F1" s="113"/>
      <c r="G1" s="113"/>
      <c r="H1" s="113"/>
      <c r="I1" s="113"/>
      <c r="J1" s="132"/>
      <c r="K1" s="133"/>
    </row>
    <row r="2" spans="1:11" ht="42" customHeight="1">
      <c r="A2" s="114" t="s">
        <v>327</v>
      </c>
      <c r="B2" s="114" t="s">
        <v>328</v>
      </c>
      <c r="C2" s="114" t="s">
        <v>329</v>
      </c>
      <c r="D2" s="114" t="s">
        <v>17</v>
      </c>
      <c r="E2" s="114" t="s">
        <v>330</v>
      </c>
      <c r="F2" s="115" t="s">
        <v>19</v>
      </c>
      <c r="G2" s="116" t="s">
        <v>331</v>
      </c>
      <c r="H2" s="115" t="s">
        <v>332</v>
      </c>
      <c r="I2" s="115" t="s">
        <v>207</v>
      </c>
      <c r="J2" s="134" t="s">
        <v>333</v>
      </c>
      <c r="K2" s="135" t="s">
        <v>4</v>
      </c>
    </row>
    <row r="3" spans="1:11" ht="42" customHeight="1">
      <c r="A3" s="117" t="s">
        <v>334</v>
      </c>
      <c r="B3" s="118"/>
      <c r="C3" s="118"/>
      <c r="D3" s="118"/>
      <c r="E3" s="118"/>
      <c r="F3" s="119"/>
      <c r="G3" s="119"/>
      <c r="H3" s="119"/>
      <c r="I3" s="119"/>
      <c r="J3" s="136"/>
      <c r="K3" s="137"/>
    </row>
    <row r="4" spans="1:11" ht="19.5" customHeight="1">
      <c r="A4" s="120"/>
      <c r="B4" s="114" t="s">
        <v>335</v>
      </c>
      <c r="C4" s="120"/>
      <c r="D4" s="120"/>
      <c r="E4" s="120"/>
      <c r="F4" s="121"/>
      <c r="G4" s="122"/>
      <c r="H4" s="121"/>
      <c r="I4" s="121"/>
      <c r="J4" s="138"/>
      <c r="K4" s="135"/>
    </row>
    <row r="5" spans="1:11" ht="19.5" customHeight="1">
      <c r="A5" s="123"/>
      <c r="B5" s="114" t="s">
        <v>336</v>
      </c>
      <c r="C5" s="120"/>
      <c r="D5" s="123"/>
      <c r="E5" s="123"/>
      <c r="F5" s="124"/>
      <c r="G5" s="125"/>
      <c r="H5" s="124"/>
      <c r="I5" s="124"/>
      <c r="J5" s="139"/>
      <c r="K5" s="135"/>
    </row>
    <row r="6" spans="1:11" ht="19.5" customHeight="1">
      <c r="A6" s="120">
        <v>1</v>
      </c>
      <c r="B6" s="114" t="s">
        <v>337</v>
      </c>
      <c r="C6" s="120"/>
      <c r="D6" s="120"/>
      <c r="E6" s="120"/>
      <c r="F6" s="121"/>
      <c r="G6" s="122"/>
      <c r="H6" s="121"/>
      <c r="I6" s="121"/>
      <c r="J6" s="138"/>
      <c r="K6" s="135"/>
    </row>
    <row r="7" spans="1:11" ht="34.5" customHeight="1">
      <c r="A7" s="120" t="s">
        <v>338</v>
      </c>
      <c r="B7" s="114" t="s">
        <v>337</v>
      </c>
      <c r="C7" s="126" t="s">
        <v>339</v>
      </c>
      <c r="D7" s="114" t="s">
        <v>340</v>
      </c>
      <c r="E7" s="120">
        <v>1</v>
      </c>
      <c r="F7" s="127">
        <f>G7+H7</f>
        <v>0</v>
      </c>
      <c r="G7" s="122"/>
      <c r="H7" s="121"/>
      <c r="I7" s="121">
        <f>E7*F7</f>
        <v>0</v>
      </c>
      <c r="J7" s="134" t="s">
        <v>341</v>
      </c>
      <c r="K7" s="135"/>
    </row>
    <row r="8" spans="1:11" ht="19.5" customHeight="1">
      <c r="A8" s="120" t="s">
        <v>342</v>
      </c>
      <c r="B8" s="114" t="s">
        <v>343</v>
      </c>
      <c r="C8" s="120"/>
      <c r="D8" s="114" t="s">
        <v>344</v>
      </c>
      <c r="E8" s="120">
        <v>1</v>
      </c>
      <c r="F8" s="121">
        <f aca="true" t="shared" si="0" ref="F8:F71">G8+H8</f>
        <v>0</v>
      </c>
      <c r="G8" s="122"/>
      <c r="H8" s="121"/>
      <c r="I8" s="121">
        <f aca="true" t="shared" si="1" ref="I8:I28">E8*F8</f>
        <v>0</v>
      </c>
      <c r="J8" s="134" t="s">
        <v>341</v>
      </c>
      <c r="K8" s="140"/>
    </row>
    <row r="9" spans="1:11" ht="19.5" customHeight="1">
      <c r="A9" s="120" t="s">
        <v>345</v>
      </c>
      <c r="B9" s="114" t="s">
        <v>346</v>
      </c>
      <c r="C9" s="120" t="s">
        <v>347</v>
      </c>
      <c r="D9" s="114" t="s">
        <v>348</v>
      </c>
      <c r="E9" s="120">
        <v>180</v>
      </c>
      <c r="F9" s="121">
        <f t="shared" si="0"/>
        <v>0</v>
      </c>
      <c r="G9" s="128"/>
      <c r="H9" s="121"/>
      <c r="I9" s="121">
        <f t="shared" si="1"/>
        <v>0</v>
      </c>
      <c r="J9" s="138"/>
      <c r="K9" s="135"/>
    </row>
    <row r="10" spans="1:11" ht="19.5" customHeight="1">
      <c r="A10" s="120" t="s">
        <v>349</v>
      </c>
      <c r="B10" s="114" t="s">
        <v>350</v>
      </c>
      <c r="C10" s="120" t="s">
        <v>351</v>
      </c>
      <c r="D10" s="114" t="s">
        <v>344</v>
      </c>
      <c r="E10" s="120">
        <v>7</v>
      </c>
      <c r="F10" s="121">
        <f t="shared" si="0"/>
        <v>0</v>
      </c>
      <c r="G10" s="122"/>
      <c r="H10" s="121"/>
      <c r="I10" s="121">
        <f t="shared" si="1"/>
        <v>0</v>
      </c>
      <c r="J10" s="138"/>
      <c r="K10" s="135"/>
    </row>
    <row r="11" spans="1:11" ht="19.5" customHeight="1">
      <c r="A11" s="120" t="s">
        <v>352</v>
      </c>
      <c r="B11" s="114" t="s">
        <v>353</v>
      </c>
      <c r="C11" s="120" t="s">
        <v>354</v>
      </c>
      <c r="D11" s="114" t="s">
        <v>344</v>
      </c>
      <c r="E11" s="120">
        <v>1</v>
      </c>
      <c r="F11" s="121">
        <f t="shared" si="0"/>
        <v>0</v>
      </c>
      <c r="G11" s="122"/>
      <c r="H11" s="121"/>
      <c r="I11" s="121">
        <f t="shared" si="1"/>
        <v>0</v>
      </c>
      <c r="J11" s="138"/>
      <c r="K11" s="135"/>
    </row>
    <row r="12" spans="1:11" ht="19.5" customHeight="1">
      <c r="A12" s="120" t="s">
        <v>355</v>
      </c>
      <c r="B12" s="114" t="s">
        <v>353</v>
      </c>
      <c r="C12" s="120" t="s">
        <v>356</v>
      </c>
      <c r="D12" s="114" t="s">
        <v>344</v>
      </c>
      <c r="E12" s="120">
        <v>6</v>
      </c>
      <c r="F12" s="121">
        <f t="shared" si="0"/>
        <v>0</v>
      </c>
      <c r="G12" s="122"/>
      <c r="H12" s="121"/>
      <c r="I12" s="121">
        <f t="shared" si="1"/>
        <v>0</v>
      </c>
      <c r="J12" s="138"/>
      <c r="K12" s="135"/>
    </row>
    <row r="13" spans="1:11" ht="19.5" customHeight="1">
      <c r="A13" s="120" t="s">
        <v>357</v>
      </c>
      <c r="B13" s="114" t="s">
        <v>358</v>
      </c>
      <c r="C13" s="120" t="s">
        <v>359</v>
      </c>
      <c r="D13" s="114" t="s">
        <v>360</v>
      </c>
      <c r="E13" s="120">
        <v>15</v>
      </c>
      <c r="F13" s="121">
        <f t="shared" si="0"/>
        <v>0</v>
      </c>
      <c r="G13" s="122"/>
      <c r="H13" s="121"/>
      <c r="I13" s="121">
        <f t="shared" si="1"/>
        <v>0</v>
      </c>
      <c r="J13" s="138"/>
      <c r="K13" s="135"/>
    </row>
    <row r="14" spans="1:11" ht="19.5" customHeight="1">
      <c r="A14" s="120" t="s">
        <v>361</v>
      </c>
      <c r="B14" s="120" t="s">
        <v>362</v>
      </c>
      <c r="C14" s="120" t="s">
        <v>363</v>
      </c>
      <c r="D14" s="114" t="s">
        <v>348</v>
      </c>
      <c r="E14" s="120">
        <v>35</v>
      </c>
      <c r="F14" s="121">
        <f t="shared" si="0"/>
        <v>0</v>
      </c>
      <c r="G14" s="122"/>
      <c r="H14" s="121"/>
      <c r="I14" s="121">
        <f t="shared" si="1"/>
        <v>0</v>
      </c>
      <c r="J14" s="138"/>
      <c r="K14" s="51" t="s">
        <v>364</v>
      </c>
    </row>
    <row r="15" spans="1:11" ht="19.5" customHeight="1">
      <c r="A15" s="120" t="s">
        <v>365</v>
      </c>
      <c r="B15" s="120" t="s">
        <v>366</v>
      </c>
      <c r="C15" s="120" t="s">
        <v>367</v>
      </c>
      <c r="D15" s="114" t="s">
        <v>368</v>
      </c>
      <c r="E15" s="120">
        <v>9</v>
      </c>
      <c r="F15" s="121">
        <f t="shared" si="0"/>
        <v>0</v>
      </c>
      <c r="G15" s="122"/>
      <c r="H15" s="121"/>
      <c r="I15" s="121">
        <f t="shared" si="1"/>
        <v>0</v>
      </c>
      <c r="J15" s="138"/>
      <c r="K15" s="135"/>
    </row>
    <row r="16" spans="1:11" ht="19.5" customHeight="1">
      <c r="A16" s="120" t="s">
        <v>369</v>
      </c>
      <c r="B16" s="114" t="s">
        <v>370</v>
      </c>
      <c r="C16" s="120" t="s">
        <v>371</v>
      </c>
      <c r="D16" s="114" t="s">
        <v>344</v>
      </c>
      <c r="E16" s="120">
        <v>12</v>
      </c>
      <c r="F16" s="121">
        <f t="shared" si="0"/>
        <v>0</v>
      </c>
      <c r="G16" s="122"/>
      <c r="H16" s="121"/>
      <c r="I16" s="121">
        <f t="shared" si="1"/>
        <v>0</v>
      </c>
      <c r="J16" s="138"/>
      <c r="K16" s="135"/>
    </row>
    <row r="17" spans="1:11" ht="19.5" customHeight="1">
      <c r="A17" s="120" t="s">
        <v>372</v>
      </c>
      <c r="B17" s="120" t="s">
        <v>373</v>
      </c>
      <c r="C17" s="120" t="s">
        <v>374</v>
      </c>
      <c r="D17" s="114" t="s">
        <v>368</v>
      </c>
      <c r="E17" s="120">
        <v>3</v>
      </c>
      <c r="F17" s="121">
        <f t="shared" si="0"/>
        <v>0</v>
      </c>
      <c r="G17" s="122"/>
      <c r="H17" s="121"/>
      <c r="I17" s="121">
        <f t="shared" si="1"/>
        <v>0</v>
      </c>
      <c r="J17" s="138"/>
      <c r="K17" s="135"/>
    </row>
    <row r="18" spans="1:11" ht="19.5" customHeight="1">
      <c r="A18" s="120" t="s">
        <v>375</v>
      </c>
      <c r="B18" s="114" t="s">
        <v>376</v>
      </c>
      <c r="C18" s="120" t="s">
        <v>377</v>
      </c>
      <c r="D18" s="114" t="s">
        <v>348</v>
      </c>
      <c r="E18" s="120">
        <v>3</v>
      </c>
      <c r="F18" s="121">
        <f t="shared" si="0"/>
        <v>0</v>
      </c>
      <c r="G18" s="122"/>
      <c r="H18" s="121"/>
      <c r="I18" s="121">
        <f t="shared" si="1"/>
        <v>0</v>
      </c>
      <c r="J18" s="138"/>
      <c r="K18" s="135"/>
    </row>
    <row r="19" spans="1:11" ht="19.5" customHeight="1">
      <c r="A19" s="120" t="s">
        <v>378</v>
      </c>
      <c r="B19" s="114" t="s">
        <v>379</v>
      </c>
      <c r="C19" s="120"/>
      <c r="D19" s="114" t="s">
        <v>380</v>
      </c>
      <c r="E19" s="120">
        <v>3</v>
      </c>
      <c r="F19" s="121">
        <f t="shared" si="0"/>
        <v>0</v>
      </c>
      <c r="G19" s="122"/>
      <c r="H19" s="121"/>
      <c r="I19" s="121">
        <f t="shared" si="1"/>
        <v>0</v>
      </c>
      <c r="J19" s="138"/>
      <c r="K19" s="135"/>
    </row>
    <row r="20" spans="1:11" ht="19.5" customHeight="1">
      <c r="A20" s="120" t="s">
        <v>381</v>
      </c>
      <c r="B20" s="114" t="s">
        <v>382</v>
      </c>
      <c r="C20" s="120"/>
      <c r="D20" s="114" t="s">
        <v>380</v>
      </c>
      <c r="E20" s="120">
        <v>3</v>
      </c>
      <c r="F20" s="121">
        <f t="shared" si="0"/>
        <v>0</v>
      </c>
      <c r="G20" s="122"/>
      <c r="H20" s="121"/>
      <c r="I20" s="121">
        <f t="shared" si="1"/>
        <v>0</v>
      </c>
      <c r="J20" s="138"/>
      <c r="K20" s="135"/>
    </row>
    <row r="21" spans="1:11" ht="19.5" customHeight="1">
      <c r="A21" s="120" t="s">
        <v>383</v>
      </c>
      <c r="B21" s="114" t="s">
        <v>384</v>
      </c>
      <c r="C21" s="120"/>
      <c r="D21" s="114" t="s">
        <v>344</v>
      </c>
      <c r="E21" s="120">
        <v>9</v>
      </c>
      <c r="F21" s="121">
        <f t="shared" si="0"/>
        <v>0</v>
      </c>
      <c r="G21" s="122"/>
      <c r="H21" s="121"/>
      <c r="I21" s="121">
        <f t="shared" si="1"/>
        <v>0</v>
      </c>
      <c r="J21" s="138"/>
      <c r="K21" s="135"/>
    </row>
    <row r="22" spans="1:11" ht="19.5" customHeight="1">
      <c r="A22" s="120" t="s">
        <v>385</v>
      </c>
      <c r="B22" s="114" t="s">
        <v>386</v>
      </c>
      <c r="C22" s="120" t="s">
        <v>387</v>
      </c>
      <c r="D22" s="114" t="s">
        <v>348</v>
      </c>
      <c r="E22" s="120">
        <v>30</v>
      </c>
      <c r="F22" s="121">
        <f t="shared" si="0"/>
        <v>0</v>
      </c>
      <c r="G22" s="122"/>
      <c r="H22" s="121"/>
      <c r="I22" s="121">
        <f t="shared" si="1"/>
        <v>0</v>
      </c>
      <c r="J22" s="138"/>
      <c r="K22" s="135"/>
    </row>
    <row r="23" spans="1:11" ht="19.5" customHeight="1">
      <c r="A23" s="120" t="s">
        <v>388</v>
      </c>
      <c r="B23" s="114" t="s">
        <v>386</v>
      </c>
      <c r="C23" s="120" t="s">
        <v>389</v>
      </c>
      <c r="D23" s="114" t="s">
        <v>348</v>
      </c>
      <c r="E23" s="120">
        <v>8</v>
      </c>
      <c r="F23" s="121">
        <f t="shared" si="0"/>
        <v>0</v>
      </c>
      <c r="G23" s="122"/>
      <c r="H23" s="121"/>
      <c r="I23" s="121">
        <f t="shared" si="1"/>
        <v>0</v>
      </c>
      <c r="J23" s="138"/>
      <c r="K23" s="135"/>
    </row>
    <row r="24" spans="1:11" ht="19.5" customHeight="1">
      <c r="A24" s="120" t="s">
        <v>390</v>
      </c>
      <c r="B24" s="114" t="s">
        <v>391</v>
      </c>
      <c r="C24" s="120" t="s">
        <v>392</v>
      </c>
      <c r="D24" s="114" t="s">
        <v>393</v>
      </c>
      <c r="E24" s="120">
        <v>1</v>
      </c>
      <c r="F24" s="121">
        <f t="shared" si="0"/>
        <v>0</v>
      </c>
      <c r="G24" s="122"/>
      <c r="H24" s="121"/>
      <c r="I24" s="121">
        <f t="shared" si="1"/>
        <v>0</v>
      </c>
      <c r="J24" s="138"/>
      <c r="K24" s="135"/>
    </row>
    <row r="25" spans="1:11" ht="19.5" customHeight="1">
      <c r="A25" s="120" t="s">
        <v>394</v>
      </c>
      <c r="B25" s="114" t="s">
        <v>395</v>
      </c>
      <c r="C25" s="120" t="s">
        <v>396</v>
      </c>
      <c r="D25" s="114" t="s">
        <v>393</v>
      </c>
      <c r="E25" s="120">
        <v>3</v>
      </c>
      <c r="F25" s="121">
        <f t="shared" si="0"/>
        <v>0</v>
      </c>
      <c r="G25" s="122"/>
      <c r="H25" s="121"/>
      <c r="I25" s="121">
        <f t="shared" si="1"/>
        <v>0</v>
      </c>
      <c r="J25" s="138"/>
      <c r="K25" s="135"/>
    </row>
    <row r="26" spans="1:11" ht="19.5" customHeight="1">
      <c r="A26" s="120" t="s">
        <v>397</v>
      </c>
      <c r="B26" s="120" t="s">
        <v>398</v>
      </c>
      <c r="C26" s="120" t="s">
        <v>399</v>
      </c>
      <c r="D26" s="114" t="s">
        <v>393</v>
      </c>
      <c r="E26" s="120">
        <v>9</v>
      </c>
      <c r="F26" s="121">
        <f t="shared" si="0"/>
        <v>0</v>
      </c>
      <c r="G26" s="122"/>
      <c r="H26" s="121"/>
      <c r="I26" s="121">
        <f t="shared" si="1"/>
        <v>0</v>
      </c>
      <c r="J26" s="138"/>
      <c r="K26" s="135"/>
    </row>
    <row r="27" spans="1:11" ht="19.5" customHeight="1">
      <c r="A27" s="120" t="s">
        <v>400</v>
      </c>
      <c r="B27" s="114" t="s">
        <v>401</v>
      </c>
      <c r="C27" s="114" t="s">
        <v>402</v>
      </c>
      <c r="D27" s="114" t="s">
        <v>344</v>
      </c>
      <c r="E27" s="120">
        <v>200</v>
      </c>
      <c r="F27" s="121">
        <f t="shared" si="0"/>
        <v>0</v>
      </c>
      <c r="G27" s="122"/>
      <c r="H27" s="121"/>
      <c r="I27" s="121">
        <f t="shared" si="1"/>
        <v>0</v>
      </c>
      <c r="J27" s="138"/>
      <c r="K27" s="135"/>
    </row>
    <row r="28" spans="1:11" ht="39" customHeight="1">
      <c r="A28" s="120">
        <v>2</v>
      </c>
      <c r="B28" s="120" t="s">
        <v>403</v>
      </c>
      <c r="C28" s="114" t="s">
        <v>404</v>
      </c>
      <c r="D28" s="120"/>
      <c r="E28" s="120"/>
      <c r="F28" s="121"/>
      <c r="G28" s="122"/>
      <c r="H28" s="121"/>
      <c r="I28" s="121"/>
      <c r="J28" s="138"/>
      <c r="K28" s="141" t="s">
        <v>405</v>
      </c>
    </row>
    <row r="29" spans="1:11" ht="28.5">
      <c r="A29" s="120" t="s">
        <v>338</v>
      </c>
      <c r="B29" s="120" t="s">
        <v>406</v>
      </c>
      <c r="C29" s="114" t="s">
        <v>407</v>
      </c>
      <c r="D29" s="114" t="s">
        <v>344</v>
      </c>
      <c r="E29" s="120">
        <v>1</v>
      </c>
      <c r="F29" s="121"/>
      <c r="G29" s="122"/>
      <c r="H29" s="121"/>
      <c r="I29" s="121"/>
      <c r="J29" s="138"/>
      <c r="K29" s="141" t="s">
        <v>408</v>
      </c>
    </row>
    <row r="30" spans="1:11" ht="33" customHeight="1">
      <c r="A30" s="120" t="s">
        <v>409</v>
      </c>
      <c r="B30" s="120" t="s">
        <v>410</v>
      </c>
      <c r="C30" s="120" t="s">
        <v>411</v>
      </c>
      <c r="D30" s="114" t="s">
        <v>344</v>
      </c>
      <c r="E30" s="120">
        <v>2</v>
      </c>
      <c r="F30" s="129">
        <f t="shared" si="0"/>
        <v>0</v>
      </c>
      <c r="G30" s="122"/>
      <c r="H30" s="129"/>
      <c r="I30" s="121">
        <f>E30*F30</f>
        <v>0</v>
      </c>
      <c r="J30" s="142" t="s">
        <v>341</v>
      </c>
      <c r="K30" s="141" t="s">
        <v>412</v>
      </c>
    </row>
    <row r="31" spans="1:11" ht="144">
      <c r="A31" s="120"/>
      <c r="B31" s="120"/>
      <c r="C31" s="114" t="s">
        <v>413</v>
      </c>
      <c r="D31" s="114"/>
      <c r="E31" s="120"/>
      <c r="F31" s="130"/>
      <c r="G31" s="122"/>
      <c r="H31" s="130"/>
      <c r="I31" s="121"/>
      <c r="J31" s="143"/>
      <c r="K31" s="141" t="s">
        <v>414</v>
      </c>
    </row>
    <row r="32" spans="1:11" ht="19.5" customHeight="1">
      <c r="A32" s="120" t="s">
        <v>415</v>
      </c>
      <c r="B32" s="120" t="s">
        <v>416</v>
      </c>
      <c r="C32" s="120" t="s">
        <v>411</v>
      </c>
      <c r="D32" s="114" t="s">
        <v>344</v>
      </c>
      <c r="E32" s="120">
        <v>1</v>
      </c>
      <c r="F32" s="129">
        <f t="shared" si="0"/>
        <v>0</v>
      </c>
      <c r="G32" s="122"/>
      <c r="H32" s="129"/>
      <c r="I32" s="121">
        <f>E32*F32</f>
        <v>0</v>
      </c>
      <c r="J32" s="142" t="s">
        <v>341</v>
      </c>
      <c r="K32" s="141" t="s">
        <v>417</v>
      </c>
    </row>
    <row r="33" spans="1:12" ht="100.5">
      <c r="A33" s="120"/>
      <c r="B33" s="120"/>
      <c r="C33" s="114" t="s">
        <v>418</v>
      </c>
      <c r="D33" s="114"/>
      <c r="E33" s="120"/>
      <c r="F33" s="130"/>
      <c r="G33" s="122"/>
      <c r="H33" s="130"/>
      <c r="I33" s="121"/>
      <c r="J33" s="143"/>
      <c r="K33" s="141" t="s">
        <v>419</v>
      </c>
      <c r="L33" s="106">
        <f>L31</f>
        <v>0</v>
      </c>
    </row>
    <row r="34" spans="1:12" ht="100.5">
      <c r="A34" s="120" t="s">
        <v>420</v>
      </c>
      <c r="B34" s="120" t="s">
        <v>421</v>
      </c>
      <c r="C34" s="114" t="s">
        <v>422</v>
      </c>
      <c r="D34" s="114" t="s">
        <v>344</v>
      </c>
      <c r="E34" s="120">
        <v>1</v>
      </c>
      <c r="F34" s="121">
        <f t="shared" si="0"/>
        <v>0</v>
      </c>
      <c r="G34" s="122"/>
      <c r="H34" s="121"/>
      <c r="I34" s="121">
        <f>E34*F34</f>
        <v>0</v>
      </c>
      <c r="J34" s="134" t="s">
        <v>341</v>
      </c>
      <c r="K34" s="141" t="s">
        <v>423</v>
      </c>
      <c r="L34" s="106">
        <f>L33</f>
        <v>0</v>
      </c>
    </row>
    <row r="35" spans="1:11" ht="19.5" customHeight="1">
      <c r="A35" s="120" t="s">
        <v>342</v>
      </c>
      <c r="B35" s="114" t="s">
        <v>424</v>
      </c>
      <c r="C35" s="120" t="s">
        <v>425</v>
      </c>
      <c r="D35" s="114" t="s">
        <v>340</v>
      </c>
      <c r="E35" s="120">
        <v>6</v>
      </c>
      <c r="F35" s="121">
        <f t="shared" si="0"/>
        <v>0</v>
      </c>
      <c r="G35" s="122"/>
      <c r="H35" s="121"/>
      <c r="I35" s="121">
        <f>E35*F35</f>
        <v>0</v>
      </c>
      <c r="J35" s="138"/>
      <c r="K35" s="141" t="s">
        <v>426</v>
      </c>
    </row>
    <row r="36" spans="1:11" ht="19.5" customHeight="1">
      <c r="A36" s="120" t="s">
        <v>345</v>
      </c>
      <c r="B36" s="114" t="s">
        <v>346</v>
      </c>
      <c r="C36" s="120" t="s">
        <v>347</v>
      </c>
      <c r="D36" s="114" t="s">
        <v>348</v>
      </c>
      <c r="E36" s="120">
        <v>30</v>
      </c>
      <c r="F36" s="121">
        <f t="shared" si="0"/>
        <v>0</v>
      </c>
      <c r="G36" s="122"/>
      <c r="H36" s="121"/>
      <c r="I36" s="121">
        <f aca="true" t="shared" si="2" ref="I36:I67">E36*F36</f>
        <v>0</v>
      </c>
      <c r="J36" s="138"/>
      <c r="K36" s="141" t="s">
        <v>427</v>
      </c>
    </row>
    <row r="37" spans="1:11" ht="19.5" customHeight="1">
      <c r="A37" s="120" t="s">
        <v>349</v>
      </c>
      <c r="B37" s="114" t="s">
        <v>353</v>
      </c>
      <c r="C37" s="120" t="s">
        <v>356</v>
      </c>
      <c r="D37" s="114" t="s">
        <v>344</v>
      </c>
      <c r="E37" s="120">
        <v>3</v>
      </c>
      <c r="F37" s="121">
        <f t="shared" si="0"/>
        <v>0</v>
      </c>
      <c r="G37" s="122"/>
      <c r="H37" s="121"/>
      <c r="I37" s="121">
        <f t="shared" si="2"/>
        <v>0</v>
      </c>
      <c r="J37" s="138"/>
      <c r="K37" s="141" t="s">
        <v>428</v>
      </c>
    </row>
    <row r="38" spans="1:11" ht="19.5" customHeight="1">
      <c r="A38" s="120">
        <v>3</v>
      </c>
      <c r="B38" s="120" t="s">
        <v>429</v>
      </c>
      <c r="C38" s="120"/>
      <c r="D38" s="120"/>
      <c r="E38" s="120"/>
      <c r="F38" s="121"/>
      <c r="G38" s="122"/>
      <c r="H38" s="121"/>
      <c r="I38" s="121"/>
      <c r="J38" s="138"/>
      <c r="K38" s="141" t="s">
        <v>430</v>
      </c>
    </row>
    <row r="39" spans="1:11" ht="49.5" customHeight="1">
      <c r="A39" s="120" t="s">
        <v>338</v>
      </c>
      <c r="B39" s="120" t="s">
        <v>431</v>
      </c>
      <c r="C39" s="114" t="s">
        <v>432</v>
      </c>
      <c r="D39" s="114" t="s">
        <v>27</v>
      </c>
      <c r="E39" s="120">
        <v>1</v>
      </c>
      <c r="F39" s="121">
        <f t="shared" si="0"/>
        <v>0</v>
      </c>
      <c r="G39" s="122"/>
      <c r="H39" s="121"/>
      <c r="I39" s="121">
        <f t="shared" si="2"/>
        <v>0</v>
      </c>
      <c r="J39" s="134" t="s">
        <v>341</v>
      </c>
      <c r="K39" s="141" t="s">
        <v>433</v>
      </c>
    </row>
    <row r="40" spans="1:11" ht="66.75" customHeight="1">
      <c r="A40" s="120" t="s">
        <v>342</v>
      </c>
      <c r="B40" s="120" t="s">
        <v>434</v>
      </c>
      <c r="C40" s="120" t="s">
        <v>435</v>
      </c>
      <c r="D40" s="114" t="s">
        <v>436</v>
      </c>
      <c r="E40" s="120">
        <v>1</v>
      </c>
      <c r="F40" s="121">
        <f t="shared" si="0"/>
        <v>0</v>
      </c>
      <c r="G40" s="122"/>
      <c r="H40" s="121"/>
      <c r="I40" s="121">
        <f t="shared" si="2"/>
        <v>0</v>
      </c>
      <c r="J40" s="134" t="s">
        <v>341</v>
      </c>
      <c r="K40" s="141" t="s">
        <v>437</v>
      </c>
    </row>
    <row r="41" spans="1:11" ht="57" customHeight="1">
      <c r="A41" s="120" t="s">
        <v>345</v>
      </c>
      <c r="B41" s="120" t="s">
        <v>438</v>
      </c>
      <c r="C41" s="120" t="s">
        <v>439</v>
      </c>
      <c r="D41" s="114" t="s">
        <v>436</v>
      </c>
      <c r="E41" s="120">
        <v>1</v>
      </c>
      <c r="F41" s="121">
        <f t="shared" si="0"/>
        <v>0</v>
      </c>
      <c r="G41" s="122"/>
      <c r="H41" s="121"/>
      <c r="I41" s="121">
        <f t="shared" si="2"/>
        <v>0</v>
      </c>
      <c r="J41" s="134" t="s">
        <v>341</v>
      </c>
      <c r="K41" s="141" t="s">
        <v>440</v>
      </c>
    </row>
    <row r="42" spans="1:11" ht="66.75" customHeight="1">
      <c r="A42" s="120" t="s">
        <v>349</v>
      </c>
      <c r="B42" s="120" t="s">
        <v>441</v>
      </c>
      <c r="C42" s="120" t="s">
        <v>442</v>
      </c>
      <c r="D42" s="114" t="s">
        <v>436</v>
      </c>
      <c r="E42" s="120">
        <v>5</v>
      </c>
      <c r="F42" s="121">
        <f t="shared" si="0"/>
        <v>0</v>
      </c>
      <c r="G42" s="122"/>
      <c r="H42" s="121"/>
      <c r="I42" s="121">
        <f t="shared" si="2"/>
        <v>0</v>
      </c>
      <c r="J42" s="134" t="s">
        <v>341</v>
      </c>
      <c r="K42" s="141" t="s">
        <v>443</v>
      </c>
    </row>
    <row r="43" spans="1:11" ht="19.5" customHeight="1">
      <c r="A43" s="120"/>
      <c r="B43" s="120"/>
      <c r="C43" s="120" t="s">
        <v>444</v>
      </c>
      <c r="D43" s="120"/>
      <c r="E43" s="120"/>
      <c r="F43" s="121"/>
      <c r="G43" s="122"/>
      <c r="H43" s="121"/>
      <c r="I43" s="121"/>
      <c r="J43" s="138"/>
      <c r="K43" s="141" t="s">
        <v>445</v>
      </c>
    </row>
    <row r="44" spans="1:12" ht="60" customHeight="1">
      <c r="A44" s="120" t="s">
        <v>352</v>
      </c>
      <c r="B44" s="120" t="s">
        <v>446</v>
      </c>
      <c r="C44" s="120" t="s">
        <v>447</v>
      </c>
      <c r="D44" s="114" t="s">
        <v>436</v>
      </c>
      <c r="E44" s="120">
        <v>1</v>
      </c>
      <c r="F44" s="121">
        <f t="shared" si="0"/>
        <v>0</v>
      </c>
      <c r="G44" s="122"/>
      <c r="H44" s="121"/>
      <c r="I44" s="121">
        <f t="shared" si="2"/>
        <v>0</v>
      </c>
      <c r="J44" s="134" t="s">
        <v>341</v>
      </c>
      <c r="K44" s="141" t="s">
        <v>448</v>
      </c>
      <c r="L44" s="106">
        <v>6000</v>
      </c>
    </row>
    <row r="45" spans="1:11" ht="19.5" customHeight="1">
      <c r="A45" s="120"/>
      <c r="B45" s="120"/>
      <c r="C45" s="120" t="s">
        <v>444</v>
      </c>
      <c r="D45" s="120"/>
      <c r="E45" s="120"/>
      <c r="F45" s="121"/>
      <c r="G45" s="122"/>
      <c r="H45" s="121"/>
      <c r="I45" s="121"/>
      <c r="J45" s="138"/>
      <c r="K45" s="141" t="s">
        <v>449</v>
      </c>
    </row>
    <row r="46" spans="1:12" ht="51.75" customHeight="1">
      <c r="A46" s="120" t="s">
        <v>355</v>
      </c>
      <c r="B46" s="120" t="s">
        <v>450</v>
      </c>
      <c r="C46" s="120" t="s">
        <v>451</v>
      </c>
      <c r="D46" s="114" t="s">
        <v>436</v>
      </c>
      <c r="E46" s="120">
        <v>1</v>
      </c>
      <c r="F46" s="121">
        <f t="shared" si="0"/>
        <v>0</v>
      </c>
      <c r="G46" s="122"/>
      <c r="H46" s="121"/>
      <c r="I46" s="121">
        <f t="shared" si="2"/>
        <v>0</v>
      </c>
      <c r="J46" s="134" t="s">
        <v>341</v>
      </c>
      <c r="K46" s="141" t="s">
        <v>452</v>
      </c>
      <c r="L46" s="106">
        <v>6000</v>
      </c>
    </row>
    <row r="47" spans="1:11" ht="19.5" customHeight="1">
      <c r="A47" s="120"/>
      <c r="B47" s="120"/>
      <c r="C47" s="120" t="s">
        <v>453</v>
      </c>
      <c r="D47" s="120"/>
      <c r="E47" s="120"/>
      <c r="F47" s="121"/>
      <c r="G47" s="122"/>
      <c r="H47" s="121"/>
      <c r="I47" s="121"/>
      <c r="J47" s="138"/>
      <c r="K47" s="141" t="s">
        <v>454</v>
      </c>
    </row>
    <row r="48" spans="1:11" ht="19.5" customHeight="1">
      <c r="A48" s="120"/>
      <c r="B48" s="120"/>
      <c r="C48" s="120" t="s">
        <v>455</v>
      </c>
      <c r="D48" s="120"/>
      <c r="E48" s="120"/>
      <c r="F48" s="121"/>
      <c r="G48" s="122"/>
      <c r="H48" s="121"/>
      <c r="I48" s="121"/>
      <c r="J48" s="138"/>
      <c r="K48" s="141" t="s">
        <v>456</v>
      </c>
    </row>
    <row r="49" spans="1:11" ht="19.5" customHeight="1">
      <c r="A49" s="120" t="s">
        <v>357</v>
      </c>
      <c r="B49" s="120" t="s">
        <v>457</v>
      </c>
      <c r="C49" s="120" t="s">
        <v>442</v>
      </c>
      <c r="D49" s="114" t="s">
        <v>436</v>
      </c>
      <c r="E49" s="120">
        <v>1</v>
      </c>
      <c r="F49" s="121">
        <f t="shared" si="0"/>
        <v>0</v>
      </c>
      <c r="G49" s="122"/>
      <c r="H49" s="121"/>
      <c r="I49" s="121">
        <f t="shared" si="2"/>
        <v>0</v>
      </c>
      <c r="J49" s="134" t="s">
        <v>341</v>
      </c>
      <c r="K49" s="141" t="s">
        <v>458</v>
      </c>
    </row>
    <row r="50" spans="1:11" ht="19.5" customHeight="1">
      <c r="A50" s="120"/>
      <c r="B50" s="120"/>
      <c r="C50" s="120" t="s">
        <v>444</v>
      </c>
      <c r="D50" s="120"/>
      <c r="E50" s="120"/>
      <c r="F50" s="121"/>
      <c r="G50" s="122"/>
      <c r="H50" s="121"/>
      <c r="I50" s="121"/>
      <c r="J50" s="138"/>
      <c r="K50" s="141" t="s">
        <v>459</v>
      </c>
    </row>
    <row r="51" spans="1:11" ht="19.5" customHeight="1">
      <c r="A51" s="120" t="s">
        <v>460</v>
      </c>
      <c r="B51" s="114" t="s">
        <v>461</v>
      </c>
      <c r="C51" s="120" t="s">
        <v>462</v>
      </c>
      <c r="D51" s="114" t="s">
        <v>340</v>
      </c>
      <c r="E51" s="120">
        <v>1</v>
      </c>
      <c r="F51" s="121">
        <f t="shared" si="0"/>
        <v>0</v>
      </c>
      <c r="G51" s="122"/>
      <c r="H51" s="121"/>
      <c r="I51" s="121">
        <f t="shared" si="2"/>
        <v>0</v>
      </c>
      <c r="J51" s="134" t="s">
        <v>341</v>
      </c>
      <c r="K51" s="141" t="s">
        <v>463</v>
      </c>
    </row>
    <row r="52" spans="1:11" ht="19.5" customHeight="1">
      <c r="A52" s="120" t="s">
        <v>464</v>
      </c>
      <c r="B52" s="114" t="s">
        <v>461</v>
      </c>
      <c r="C52" s="120" t="s">
        <v>465</v>
      </c>
      <c r="D52" s="114" t="s">
        <v>340</v>
      </c>
      <c r="E52" s="120">
        <v>1</v>
      </c>
      <c r="F52" s="121">
        <f t="shared" si="0"/>
        <v>0</v>
      </c>
      <c r="G52" s="122"/>
      <c r="H52" s="121"/>
      <c r="I52" s="121">
        <f t="shared" si="2"/>
        <v>0</v>
      </c>
      <c r="J52" s="134" t="s">
        <v>341</v>
      </c>
      <c r="K52" s="141" t="s">
        <v>466</v>
      </c>
    </row>
    <row r="53" spans="1:11" ht="19.5" customHeight="1">
      <c r="A53" s="120" t="s">
        <v>467</v>
      </c>
      <c r="B53" s="114" t="s">
        <v>468</v>
      </c>
      <c r="C53" s="120" t="s">
        <v>469</v>
      </c>
      <c r="D53" s="114" t="s">
        <v>340</v>
      </c>
      <c r="E53" s="120">
        <v>1</v>
      </c>
      <c r="F53" s="121">
        <f t="shared" si="0"/>
        <v>0</v>
      </c>
      <c r="G53" s="122"/>
      <c r="H53" s="121"/>
      <c r="I53" s="121">
        <f t="shared" si="2"/>
        <v>0</v>
      </c>
      <c r="J53" s="134" t="s">
        <v>341</v>
      </c>
      <c r="K53" s="141" t="s">
        <v>470</v>
      </c>
    </row>
    <row r="54" spans="1:11" ht="19.5" customHeight="1">
      <c r="A54" s="120" t="s">
        <v>471</v>
      </c>
      <c r="B54" s="114" t="s">
        <v>472</v>
      </c>
      <c r="C54" s="120" t="s">
        <v>462</v>
      </c>
      <c r="D54" s="114" t="s">
        <v>340</v>
      </c>
      <c r="E54" s="120">
        <v>1</v>
      </c>
      <c r="F54" s="121">
        <f t="shared" si="0"/>
        <v>0</v>
      </c>
      <c r="G54" s="122"/>
      <c r="H54" s="121"/>
      <c r="I54" s="121">
        <f t="shared" si="2"/>
        <v>0</v>
      </c>
      <c r="J54" s="134" t="s">
        <v>341</v>
      </c>
      <c r="K54" s="141" t="s">
        <v>473</v>
      </c>
    </row>
    <row r="55" spans="1:11" ht="19.5" customHeight="1">
      <c r="A55" s="120">
        <v>4</v>
      </c>
      <c r="B55" s="114" t="s">
        <v>474</v>
      </c>
      <c r="C55" s="120"/>
      <c r="D55" s="120"/>
      <c r="E55" s="120"/>
      <c r="F55" s="121"/>
      <c r="G55" s="122"/>
      <c r="H55" s="121"/>
      <c r="I55" s="121"/>
      <c r="J55" s="138"/>
      <c r="K55" s="141" t="s">
        <v>475</v>
      </c>
    </row>
    <row r="56" spans="1:11" ht="19.5" customHeight="1">
      <c r="A56" s="120" t="s">
        <v>476</v>
      </c>
      <c r="B56" s="114" t="s">
        <v>477</v>
      </c>
      <c r="C56" s="120" t="s">
        <v>478</v>
      </c>
      <c r="D56" s="114" t="s">
        <v>344</v>
      </c>
      <c r="E56" s="120">
        <v>1</v>
      </c>
      <c r="F56" s="121">
        <f t="shared" si="0"/>
        <v>0</v>
      </c>
      <c r="G56" s="122"/>
      <c r="H56" s="121"/>
      <c r="I56" s="121">
        <f t="shared" si="2"/>
        <v>0</v>
      </c>
      <c r="J56" s="134" t="s">
        <v>341</v>
      </c>
      <c r="K56" s="141" t="s">
        <v>479</v>
      </c>
    </row>
    <row r="57" spans="1:11" ht="19.5" customHeight="1">
      <c r="A57" s="120"/>
      <c r="B57" s="120"/>
      <c r="C57" s="120" t="s">
        <v>480</v>
      </c>
      <c r="D57" s="120"/>
      <c r="E57" s="120"/>
      <c r="F57" s="121"/>
      <c r="G57" s="122"/>
      <c r="H57" s="121"/>
      <c r="I57" s="121"/>
      <c r="J57" s="138"/>
      <c r="K57" s="141" t="s">
        <v>481</v>
      </c>
    </row>
    <row r="58" spans="1:11" ht="19.5" customHeight="1">
      <c r="A58" s="120" t="s">
        <v>482</v>
      </c>
      <c r="B58" s="114" t="s">
        <v>470</v>
      </c>
      <c r="C58" s="120" t="s">
        <v>483</v>
      </c>
      <c r="D58" s="114" t="s">
        <v>348</v>
      </c>
      <c r="E58" s="120">
        <v>40</v>
      </c>
      <c r="F58" s="121">
        <f t="shared" si="0"/>
        <v>0</v>
      </c>
      <c r="G58" s="131"/>
      <c r="H58" s="121"/>
      <c r="I58" s="121">
        <f t="shared" si="2"/>
        <v>0</v>
      </c>
      <c r="J58" s="138">
        <f>E58*H58</f>
        <v>0</v>
      </c>
      <c r="K58" s="141" t="s">
        <v>470</v>
      </c>
    </row>
    <row r="59" spans="1:11" ht="19.5" customHeight="1">
      <c r="A59" s="120" t="s">
        <v>484</v>
      </c>
      <c r="B59" s="114" t="s">
        <v>470</v>
      </c>
      <c r="C59" s="120" t="s">
        <v>485</v>
      </c>
      <c r="D59" s="114" t="s">
        <v>348</v>
      </c>
      <c r="E59" s="120">
        <v>40</v>
      </c>
      <c r="F59" s="121">
        <f t="shared" si="0"/>
        <v>0</v>
      </c>
      <c r="G59" s="122"/>
      <c r="H59" s="121"/>
      <c r="I59" s="121">
        <f t="shared" si="2"/>
        <v>0</v>
      </c>
      <c r="J59" s="138">
        <f>E59*H59</f>
        <v>0</v>
      </c>
      <c r="K59" s="141" t="s">
        <v>486</v>
      </c>
    </row>
    <row r="60" spans="1:11" ht="19.5" customHeight="1">
      <c r="A60" s="120" t="s">
        <v>487</v>
      </c>
      <c r="B60" s="120" t="s">
        <v>488</v>
      </c>
      <c r="C60" s="120" t="s">
        <v>489</v>
      </c>
      <c r="D60" s="114" t="s">
        <v>344</v>
      </c>
      <c r="E60" s="120">
        <v>2</v>
      </c>
      <c r="F60" s="121">
        <f t="shared" si="0"/>
        <v>0</v>
      </c>
      <c r="G60" s="122"/>
      <c r="H60" s="121"/>
      <c r="I60" s="121">
        <f t="shared" si="2"/>
        <v>0</v>
      </c>
      <c r="J60" s="138"/>
      <c r="K60" s="141" t="s">
        <v>490</v>
      </c>
    </row>
    <row r="61" spans="1:11" ht="19.5" customHeight="1">
      <c r="A61" s="120" t="s">
        <v>491</v>
      </c>
      <c r="B61" s="120" t="s">
        <v>492</v>
      </c>
      <c r="C61" s="120" t="s">
        <v>493</v>
      </c>
      <c r="D61" s="114" t="s">
        <v>344</v>
      </c>
      <c r="E61" s="120">
        <v>2</v>
      </c>
      <c r="F61" s="121">
        <f t="shared" si="0"/>
        <v>0</v>
      </c>
      <c r="G61" s="122"/>
      <c r="H61" s="121"/>
      <c r="I61" s="121">
        <f t="shared" si="2"/>
        <v>0</v>
      </c>
      <c r="J61" s="138"/>
      <c r="K61" s="141" t="s">
        <v>494</v>
      </c>
    </row>
    <row r="62" spans="1:11" ht="19.5" customHeight="1">
      <c r="A62" s="120" t="s">
        <v>495</v>
      </c>
      <c r="B62" s="114" t="s">
        <v>496</v>
      </c>
      <c r="C62" s="120" t="s">
        <v>497</v>
      </c>
      <c r="D62" s="114" t="s">
        <v>348</v>
      </c>
      <c r="E62" s="120">
        <v>180</v>
      </c>
      <c r="F62" s="121">
        <f t="shared" si="0"/>
        <v>0</v>
      </c>
      <c r="G62" s="122"/>
      <c r="H62" s="121"/>
      <c r="I62" s="121">
        <f t="shared" si="2"/>
        <v>0</v>
      </c>
      <c r="J62" s="138">
        <f>E62*H62</f>
        <v>0</v>
      </c>
      <c r="K62" s="141" t="s">
        <v>498</v>
      </c>
    </row>
    <row r="63" spans="1:11" ht="37.5" customHeight="1">
      <c r="A63" s="120" t="s">
        <v>460</v>
      </c>
      <c r="B63" s="120" t="s">
        <v>499</v>
      </c>
      <c r="C63" s="114" t="s">
        <v>500</v>
      </c>
      <c r="D63" s="114" t="s">
        <v>340</v>
      </c>
      <c r="E63" s="120">
        <v>1</v>
      </c>
      <c r="F63" s="121">
        <f t="shared" si="0"/>
        <v>0</v>
      </c>
      <c r="G63" s="122"/>
      <c r="H63" s="121"/>
      <c r="I63" s="121">
        <f t="shared" si="2"/>
        <v>0</v>
      </c>
      <c r="J63" s="138"/>
      <c r="K63" s="141" t="s">
        <v>501</v>
      </c>
    </row>
    <row r="64" spans="1:11" ht="33.75" customHeight="1">
      <c r="A64" s="120" t="s">
        <v>464</v>
      </c>
      <c r="B64" s="114" t="s">
        <v>502</v>
      </c>
      <c r="C64" s="114" t="s">
        <v>503</v>
      </c>
      <c r="D64" s="114" t="s">
        <v>72</v>
      </c>
      <c r="E64" s="120">
        <v>5</v>
      </c>
      <c r="F64" s="121">
        <f t="shared" si="0"/>
        <v>0</v>
      </c>
      <c r="G64" s="122"/>
      <c r="H64" s="121"/>
      <c r="I64" s="121">
        <f t="shared" si="2"/>
        <v>0</v>
      </c>
      <c r="J64" s="138"/>
      <c r="K64" s="141" t="s">
        <v>504</v>
      </c>
    </row>
    <row r="65" spans="1:11" ht="19.5" customHeight="1">
      <c r="A65" s="120" t="s">
        <v>467</v>
      </c>
      <c r="B65" s="120" t="s">
        <v>505</v>
      </c>
      <c r="C65" s="120" t="s">
        <v>506</v>
      </c>
      <c r="D65" s="114" t="s">
        <v>340</v>
      </c>
      <c r="E65" s="120">
        <v>1</v>
      </c>
      <c r="F65" s="121">
        <f t="shared" si="0"/>
        <v>0</v>
      </c>
      <c r="G65" s="122"/>
      <c r="H65" s="121"/>
      <c r="I65" s="121">
        <f t="shared" si="2"/>
        <v>0</v>
      </c>
      <c r="J65" s="138"/>
      <c r="K65" s="141" t="s">
        <v>507</v>
      </c>
    </row>
    <row r="66" spans="1:11" ht="19.5" customHeight="1">
      <c r="A66" s="120" t="s">
        <v>471</v>
      </c>
      <c r="B66" s="114" t="s">
        <v>508</v>
      </c>
      <c r="C66" s="120" t="s">
        <v>509</v>
      </c>
      <c r="D66" s="114" t="s">
        <v>368</v>
      </c>
      <c r="E66" s="120">
        <v>3</v>
      </c>
      <c r="F66" s="121">
        <f t="shared" si="0"/>
        <v>0</v>
      </c>
      <c r="G66" s="122"/>
      <c r="H66" s="121"/>
      <c r="I66" s="121">
        <f t="shared" si="2"/>
        <v>0</v>
      </c>
      <c r="J66" s="138"/>
      <c r="K66" s="141" t="s">
        <v>510</v>
      </c>
    </row>
    <row r="67" spans="1:11" ht="33.75" customHeight="1">
      <c r="A67" s="120" t="s">
        <v>511</v>
      </c>
      <c r="B67" s="114" t="s">
        <v>512</v>
      </c>
      <c r="C67" s="114" t="s">
        <v>513</v>
      </c>
      <c r="D67" s="114" t="s">
        <v>340</v>
      </c>
      <c r="E67" s="120">
        <v>3</v>
      </c>
      <c r="F67" s="121">
        <f t="shared" si="0"/>
        <v>0</v>
      </c>
      <c r="G67" s="122"/>
      <c r="H67" s="121"/>
      <c r="I67" s="121">
        <f t="shared" si="2"/>
        <v>0</v>
      </c>
      <c r="J67" s="138"/>
      <c r="K67" s="141" t="s">
        <v>514</v>
      </c>
    </row>
    <row r="68" spans="1:11" ht="36" customHeight="1">
      <c r="A68" s="120" t="s">
        <v>515</v>
      </c>
      <c r="B68" s="114" t="s">
        <v>516</v>
      </c>
      <c r="C68" s="114" t="s">
        <v>517</v>
      </c>
      <c r="D68" s="114" t="s">
        <v>344</v>
      </c>
      <c r="E68" s="120">
        <v>1</v>
      </c>
      <c r="F68" s="121">
        <f t="shared" si="0"/>
        <v>0</v>
      </c>
      <c r="G68" s="122"/>
      <c r="H68" s="121"/>
      <c r="I68" s="121">
        <f aca="true" t="shared" si="3" ref="I68:I99">E68*F68</f>
        <v>0</v>
      </c>
      <c r="J68" s="138"/>
      <c r="K68" s="141" t="s">
        <v>518</v>
      </c>
    </row>
    <row r="69" spans="1:11" ht="19.5" customHeight="1">
      <c r="A69" s="120" t="s">
        <v>519</v>
      </c>
      <c r="B69" s="114" t="s">
        <v>520</v>
      </c>
      <c r="C69" s="120" t="s">
        <v>521</v>
      </c>
      <c r="D69" s="114" t="s">
        <v>348</v>
      </c>
      <c r="E69" s="120">
        <v>550</v>
      </c>
      <c r="F69" s="121">
        <f t="shared" si="0"/>
        <v>0</v>
      </c>
      <c r="G69" s="122"/>
      <c r="H69" s="121"/>
      <c r="I69" s="121">
        <f t="shared" si="3"/>
        <v>0</v>
      </c>
      <c r="J69" s="138"/>
      <c r="K69" s="141" t="s">
        <v>522</v>
      </c>
    </row>
    <row r="70" spans="1:11" ht="19.5" customHeight="1">
      <c r="A70" s="120" t="s">
        <v>523</v>
      </c>
      <c r="B70" s="114" t="s">
        <v>524</v>
      </c>
      <c r="C70" s="120"/>
      <c r="D70" s="114" t="s">
        <v>360</v>
      </c>
      <c r="E70" s="120">
        <v>9</v>
      </c>
      <c r="F70" s="121">
        <f t="shared" si="0"/>
        <v>0</v>
      </c>
      <c r="G70" s="122"/>
      <c r="H70" s="121"/>
      <c r="I70" s="121">
        <f t="shared" si="3"/>
        <v>0</v>
      </c>
      <c r="J70" s="138"/>
      <c r="K70" s="141" t="s">
        <v>525</v>
      </c>
    </row>
    <row r="71" spans="1:11" ht="19.5" customHeight="1">
      <c r="A71" s="120" t="s">
        <v>526</v>
      </c>
      <c r="B71" s="114" t="s">
        <v>527</v>
      </c>
      <c r="C71" s="120" t="s">
        <v>528</v>
      </c>
      <c r="D71" s="114" t="s">
        <v>529</v>
      </c>
      <c r="E71" s="120">
        <v>81</v>
      </c>
      <c r="F71" s="121">
        <f t="shared" si="0"/>
        <v>0</v>
      </c>
      <c r="G71" s="122"/>
      <c r="H71" s="121"/>
      <c r="I71" s="121">
        <f t="shared" si="3"/>
        <v>0</v>
      </c>
      <c r="J71" s="138"/>
      <c r="K71" s="141" t="s">
        <v>530</v>
      </c>
    </row>
    <row r="72" spans="1:11" ht="19.5" customHeight="1">
      <c r="A72" s="120" t="s">
        <v>531</v>
      </c>
      <c r="B72" s="114" t="s">
        <v>532</v>
      </c>
      <c r="C72" s="120"/>
      <c r="D72" s="114" t="s">
        <v>533</v>
      </c>
      <c r="E72" s="120">
        <v>3</v>
      </c>
      <c r="F72" s="121">
        <f aca="true" t="shared" si="4" ref="F72:F135">G72+H72</f>
        <v>0</v>
      </c>
      <c r="G72" s="122"/>
      <c r="H72" s="121"/>
      <c r="I72" s="121">
        <f t="shared" si="3"/>
        <v>0</v>
      </c>
      <c r="J72" s="138"/>
      <c r="K72" s="141" t="s">
        <v>534</v>
      </c>
    </row>
    <row r="73" spans="1:11" ht="19.5" customHeight="1">
      <c r="A73" s="120" t="s">
        <v>535</v>
      </c>
      <c r="B73" s="120" t="s">
        <v>536</v>
      </c>
      <c r="C73" s="120" t="s">
        <v>537</v>
      </c>
      <c r="D73" s="114" t="s">
        <v>533</v>
      </c>
      <c r="E73" s="120">
        <v>12</v>
      </c>
      <c r="F73" s="121">
        <f t="shared" si="4"/>
        <v>0</v>
      </c>
      <c r="G73" s="122"/>
      <c r="H73" s="121"/>
      <c r="I73" s="121">
        <f t="shared" si="3"/>
        <v>0</v>
      </c>
      <c r="J73" s="138"/>
      <c r="K73" s="141" t="s">
        <v>538</v>
      </c>
    </row>
    <row r="74" spans="1:11" ht="19.5" customHeight="1">
      <c r="A74" s="120" t="s">
        <v>539</v>
      </c>
      <c r="B74" s="114" t="s">
        <v>540</v>
      </c>
      <c r="C74" s="120"/>
      <c r="D74" s="114" t="s">
        <v>344</v>
      </c>
      <c r="E74" s="120">
        <v>10</v>
      </c>
      <c r="F74" s="121">
        <f t="shared" si="4"/>
        <v>0</v>
      </c>
      <c r="G74" s="122"/>
      <c r="H74" s="121"/>
      <c r="I74" s="121">
        <f t="shared" si="3"/>
        <v>0</v>
      </c>
      <c r="J74" s="138"/>
      <c r="K74" s="141" t="s">
        <v>541</v>
      </c>
    </row>
    <row r="75" spans="1:11" ht="19.5" customHeight="1">
      <c r="A75" s="120" t="s">
        <v>542</v>
      </c>
      <c r="B75" s="114" t="s">
        <v>543</v>
      </c>
      <c r="C75" s="120" t="s">
        <v>387</v>
      </c>
      <c r="D75" s="114" t="s">
        <v>348</v>
      </c>
      <c r="E75" s="120">
        <v>20</v>
      </c>
      <c r="F75" s="121">
        <f t="shared" si="4"/>
        <v>0</v>
      </c>
      <c r="G75" s="122"/>
      <c r="H75" s="121"/>
      <c r="I75" s="121">
        <f t="shared" si="3"/>
        <v>0</v>
      </c>
      <c r="J75" s="138"/>
      <c r="K75" s="141" t="s">
        <v>544</v>
      </c>
    </row>
    <row r="76" spans="1:11" ht="19.5" customHeight="1">
      <c r="A76" s="120" t="s">
        <v>545</v>
      </c>
      <c r="B76" s="114" t="s">
        <v>546</v>
      </c>
      <c r="C76" s="114" t="s">
        <v>547</v>
      </c>
      <c r="D76" s="114" t="s">
        <v>348</v>
      </c>
      <c r="E76" s="120">
        <v>30</v>
      </c>
      <c r="F76" s="121">
        <f t="shared" si="4"/>
        <v>0</v>
      </c>
      <c r="G76" s="122"/>
      <c r="H76" s="121"/>
      <c r="I76" s="121">
        <f t="shared" si="3"/>
        <v>0</v>
      </c>
      <c r="J76" s="138"/>
      <c r="K76" s="141" t="s">
        <v>548</v>
      </c>
    </row>
    <row r="77" spans="1:11" ht="19.5" customHeight="1">
      <c r="A77" s="120" t="s">
        <v>549</v>
      </c>
      <c r="B77" s="114" t="s">
        <v>550</v>
      </c>
      <c r="C77" s="120" t="s">
        <v>551</v>
      </c>
      <c r="D77" s="114" t="s">
        <v>344</v>
      </c>
      <c r="E77" s="120">
        <v>6</v>
      </c>
      <c r="F77" s="121">
        <f t="shared" si="4"/>
        <v>0</v>
      </c>
      <c r="G77" s="122"/>
      <c r="H77" s="121"/>
      <c r="I77" s="121">
        <f t="shared" si="3"/>
        <v>0</v>
      </c>
      <c r="J77" s="138"/>
      <c r="K77" s="141" t="s">
        <v>552</v>
      </c>
    </row>
    <row r="78" spans="1:11" ht="19.5" customHeight="1">
      <c r="A78" s="120" t="s">
        <v>553</v>
      </c>
      <c r="B78" s="114" t="s">
        <v>554</v>
      </c>
      <c r="C78" s="120"/>
      <c r="D78" s="114" t="s">
        <v>344</v>
      </c>
      <c r="E78" s="120">
        <v>4</v>
      </c>
      <c r="F78" s="121">
        <f t="shared" si="4"/>
        <v>0</v>
      </c>
      <c r="G78" s="122"/>
      <c r="H78" s="121"/>
      <c r="I78" s="121">
        <f t="shared" si="3"/>
        <v>0</v>
      </c>
      <c r="J78" s="138"/>
      <c r="K78" s="141" t="s">
        <v>555</v>
      </c>
    </row>
    <row r="79" spans="1:11" ht="19.5" customHeight="1">
      <c r="A79" s="120" t="s">
        <v>556</v>
      </c>
      <c r="B79" s="114" t="s">
        <v>557</v>
      </c>
      <c r="C79" s="120" t="s">
        <v>558</v>
      </c>
      <c r="D79" s="114" t="s">
        <v>393</v>
      </c>
      <c r="E79" s="120">
        <v>4</v>
      </c>
      <c r="F79" s="121">
        <f t="shared" si="4"/>
        <v>0</v>
      </c>
      <c r="G79" s="122"/>
      <c r="H79" s="121"/>
      <c r="I79" s="121">
        <f t="shared" si="3"/>
        <v>0</v>
      </c>
      <c r="J79" s="138"/>
      <c r="K79" s="141" t="s">
        <v>559</v>
      </c>
    </row>
    <row r="80" spans="1:11" ht="19.5" customHeight="1">
      <c r="A80" s="120" t="s">
        <v>560</v>
      </c>
      <c r="B80" s="114" t="s">
        <v>561</v>
      </c>
      <c r="C80" s="120"/>
      <c r="D80" s="114" t="s">
        <v>70</v>
      </c>
      <c r="E80" s="120">
        <v>1</v>
      </c>
      <c r="F80" s="121">
        <f t="shared" si="4"/>
        <v>0</v>
      </c>
      <c r="G80" s="122"/>
      <c r="H80" s="121"/>
      <c r="I80" s="121">
        <f t="shared" si="3"/>
        <v>0</v>
      </c>
      <c r="J80" s="138"/>
      <c r="K80" s="141" t="s">
        <v>562</v>
      </c>
    </row>
    <row r="81" spans="1:11" ht="19.5" customHeight="1">
      <c r="A81" s="120">
        <v>5</v>
      </c>
      <c r="B81" s="120" t="s">
        <v>563</v>
      </c>
      <c r="C81" s="120"/>
      <c r="D81" s="120"/>
      <c r="E81" s="120"/>
      <c r="F81" s="121"/>
      <c r="G81" s="122"/>
      <c r="H81" s="121"/>
      <c r="I81" s="121"/>
      <c r="J81" s="138"/>
      <c r="K81" s="141" t="s">
        <v>564</v>
      </c>
    </row>
    <row r="82" spans="1:11" ht="19.5" customHeight="1">
      <c r="A82" s="120" t="s">
        <v>476</v>
      </c>
      <c r="B82" s="120" t="s">
        <v>565</v>
      </c>
      <c r="C82" s="120" t="s">
        <v>566</v>
      </c>
      <c r="D82" s="114" t="s">
        <v>344</v>
      </c>
      <c r="E82" s="120">
        <v>1</v>
      </c>
      <c r="F82" s="121">
        <f t="shared" si="4"/>
        <v>0</v>
      </c>
      <c r="G82" s="122"/>
      <c r="H82" s="121"/>
      <c r="I82" s="121">
        <f t="shared" si="3"/>
        <v>0</v>
      </c>
      <c r="J82" s="134" t="s">
        <v>341</v>
      </c>
      <c r="K82" s="141" t="s">
        <v>567</v>
      </c>
    </row>
    <row r="83" spans="1:11" ht="61.5" customHeight="1">
      <c r="A83" s="120" t="s">
        <v>482</v>
      </c>
      <c r="B83" s="120" t="s">
        <v>568</v>
      </c>
      <c r="C83" s="114" t="s">
        <v>569</v>
      </c>
      <c r="D83" s="114" t="s">
        <v>344</v>
      </c>
      <c r="E83" s="120">
        <v>1</v>
      </c>
      <c r="F83" s="121">
        <f t="shared" si="4"/>
        <v>0</v>
      </c>
      <c r="G83" s="127"/>
      <c r="H83" s="121"/>
      <c r="I83" s="121">
        <f t="shared" si="3"/>
        <v>0</v>
      </c>
      <c r="J83" s="134" t="s">
        <v>341</v>
      </c>
      <c r="K83" s="141" t="s">
        <v>570</v>
      </c>
    </row>
    <row r="84" spans="1:11" ht="19.5" customHeight="1">
      <c r="A84" s="120" t="s">
        <v>484</v>
      </c>
      <c r="B84" s="114" t="s">
        <v>470</v>
      </c>
      <c r="C84" s="120" t="s">
        <v>571</v>
      </c>
      <c r="D84" s="114" t="s">
        <v>348</v>
      </c>
      <c r="E84" s="120">
        <v>50</v>
      </c>
      <c r="F84" s="121">
        <f t="shared" si="4"/>
        <v>0</v>
      </c>
      <c r="G84" s="122"/>
      <c r="H84" s="121"/>
      <c r="I84" s="121">
        <f t="shared" si="3"/>
        <v>0</v>
      </c>
      <c r="J84" s="138">
        <f>E84*H84</f>
        <v>0</v>
      </c>
      <c r="K84" s="141" t="s">
        <v>572</v>
      </c>
    </row>
    <row r="85" spans="1:11" ht="19.5" customHeight="1">
      <c r="A85" s="120" t="s">
        <v>487</v>
      </c>
      <c r="B85" s="120" t="s">
        <v>488</v>
      </c>
      <c r="C85" s="120" t="s">
        <v>573</v>
      </c>
      <c r="D85" s="114" t="s">
        <v>344</v>
      </c>
      <c r="E85" s="120">
        <v>1</v>
      </c>
      <c r="F85" s="121">
        <f t="shared" si="4"/>
        <v>0</v>
      </c>
      <c r="G85" s="122"/>
      <c r="H85" s="121"/>
      <c r="I85" s="121">
        <f t="shared" si="3"/>
        <v>0</v>
      </c>
      <c r="J85" s="138"/>
      <c r="K85" s="141" t="s">
        <v>574</v>
      </c>
    </row>
    <row r="86" spans="1:11" ht="19.5" customHeight="1">
      <c r="A86" s="120" t="s">
        <v>491</v>
      </c>
      <c r="B86" s="120" t="s">
        <v>488</v>
      </c>
      <c r="C86" s="120" t="s">
        <v>575</v>
      </c>
      <c r="D86" s="114" t="s">
        <v>344</v>
      </c>
      <c r="E86" s="120">
        <v>1</v>
      </c>
      <c r="F86" s="121">
        <f t="shared" si="4"/>
        <v>0</v>
      </c>
      <c r="G86" s="122"/>
      <c r="H86" s="121"/>
      <c r="I86" s="121">
        <f t="shared" si="3"/>
        <v>0</v>
      </c>
      <c r="J86" s="138"/>
      <c r="K86" s="141" t="s">
        <v>576</v>
      </c>
    </row>
    <row r="87" spans="1:11" ht="19.5" customHeight="1">
      <c r="A87" s="120" t="s">
        <v>495</v>
      </c>
      <c r="B87" s="114" t="s">
        <v>577</v>
      </c>
      <c r="C87" s="120" t="s">
        <v>578</v>
      </c>
      <c r="D87" s="114" t="s">
        <v>344</v>
      </c>
      <c r="E87" s="120">
        <v>3</v>
      </c>
      <c r="F87" s="121">
        <f t="shared" si="4"/>
        <v>0</v>
      </c>
      <c r="G87" s="122"/>
      <c r="H87" s="121"/>
      <c r="I87" s="121">
        <f t="shared" si="3"/>
        <v>0</v>
      </c>
      <c r="J87" s="138"/>
      <c r="K87" s="141" t="s">
        <v>579</v>
      </c>
    </row>
    <row r="88" spans="1:11" ht="19.5" customHeight="1">
      <c r="A88" s="120" t="s">
        <v>460</v>
      </c>
      <c r="B88" s="114" t="s">
        <v>580</v>
      </c>
      <c r="C88" s="114" t="s">
        <v>581</v>
      </c>
      <c r="D88" s="114" t="s">
        <v>348</v>
      </c>
      <c r="E88" s="120">
        <v>30</v>
      </c>
      <c r="F88" s="121">
        <f t="shared" si="4"/>
        <v>0</v>
      </c>
      <c r="G88" s="122"/>
      <c r="H88" s="121"/>
      <c r="I88" s="121">
        <f t="shared" si="3"/>
        <v>0</v>
      </c>
      <c r="J88" s="138"/>
      <c r="K88" s="141" t="s">
        <v>582</v>
      </c>
    </row>
    <row r="89" spans="1:11" ht="19.5" customHeight="1">
      <c r="A89" s="120" t="s">
        <v>464</v>
      </c>
      <c r="B89" s="114" t="s">
        <v>580</v>
      </c>
      <c r="C89" s="114" t="s">
        <v>583</v>
      </c>
      <c r="D89" s="114" t="s">
        <v>348</v>
      </c>
      <c r="E89" s="120">
        <v>30</v>
      </c>
      <c r="F89" s="121">
        <f t="shared" si="4"/>
        <v>0</v>
      </c>
      <c r="G89" s="122"/>
      <c r="H89" s="121"/>
      <c r="I89" s="121">
        <f t="shared" si="3"/>
        <v>0</v>
      </c>
      <c r="J89" s="138"/>
      <c r="K89" s="141" t="s">
        <v>584</v>
      </c>
    </row>
    <row r="90" spans="1:11" ht="19.5" customHeight="1">
      <c r="A90" s="120" t="s">
        <v>467</v>
      </c>
      <c r="B90" s="114" t="s">
        <v>585</v>
      </c>
      <c r="C90" s="114" t="s">
        <v>586</v>
      </c>
      <c r="D90" s="114" t="s">
        <v>368</v>
      </c>
      <c r="E90" s="120">
        <v>6</v>
      </c>
      <c r="F90" s="121">
        <f t="shared" si="4"/>
        <v>0</v>
      </c>
      <c r="G90" s="122"/>
      <c r="H90" s="121"/>
      <c r="I90" s="121">
        <f t="shared" si="3"/>
        <v>0</v>
      </c>
      <c r="J90" s="138"/>
      <c r="K90" s="141" t="s">
        <v>587</v>
      </c>
    </row>
    <row r="91" spans="1:11" ht="19.5" customHeight="1">
      <c r="A91" s="120" t="s">
        <v>471</v>
      </c>
      <c r="B91" s="114" t="s">
        <v>588</v>
      </c>
      <c r="C91" s="120" t="s">
        <v>589</v>
      </c>
      <c r="D91" s="114" t="s">
        <v>348</v>
      </c>
      <c r="E91" s="120">
        <v>8</v>
      </c>
      <c r="F91" s="121">
        <f t="shared" si="4"/>
        <v>0</v>
      </c>
      <c r="G91" s="122"/>
      <c r="H91" s="121"/>
      <c r="I91" s="121">
        <f t="shared" si="3"/>
        <v>0</v>
      </c>
      <c r="J91" s="138"/>
      <c r="K91" s="141" t="s">
        <v>590</v>
      </c>
    </row>
    <row r="92" spans="1:11" ht="19.5" customHeight="1">
      <c r="A92" s="120" t="s">
        <v>511</v>
      </c>
      <c r="B92" s="114" t="s">
        <v>386</v>
      </c>
      <c r="C92" s="120" t="s">
        <v>389</v>
      </c>
      <c r="D92" s="114" t="s">
        <v>348</v>
      </c>
      <c r="E92" s="120">
        <v>10</v>
      </c>
      <c r="F92" s="121">
        <f t="shared" si="4"/>
        <v>0</v>
      </c>
      <c r="G92" s="122"/>
      <c r="H92" s="121"/>
      <c r="I92" s="121">
        <f t="shared" si="3"/>
        <v>0</v>
      </c>
      <c r="J92" s="138"/>
      <c r="K92" s="141" t="s">
        <v>591</v>
      </c>
    </row>
    <row r="93" spans="1:11" ht="19.5" customHeight="1">
      <c r="A93" s="120">
        <v>6</v>
      </c>
      <c r="B93" s="114" t="s">
        <v>592</v>
      </c>
      <c r="C93" s="120" t="s">
        <v>593</v>
      </c>
      <c r="D93" s="114" t="s">
        <v>344</v>
      </c>
      <c r="E93" s="120">
        <v>1</v>
      </c>
      <c r="F93" s="121"/>
      <c r="G93" s="122"/>
      <c r="H93" s="121"/>
      <c r="I93" s="121"/>
      <c r="J93" s="138"/>
      <c r="K93" s="141" t="s">
        <v>594</v>
      </c>
    </row>
    <row r="94" spans="1:11" ht="19.5" customHeight="1">
      <c r="A94" s="120" t="s">
        <v>476</v>
      </c>
      <c r="B94" s="114" t="s">
        <v>595</v>
      </c>
      <c r="C94" s="120" t="s">
        <v>596</v>
      </c>
      <c r="D94" s="114" t="s">
        <v>344</v>
      </c>
      <c r="E94" s="120">
        <v>3</v>
      </c>
      <c r="F94" s="121">
        <f t="shared" si="4"/>
        <v>0</v>
      </c>
      <c r="G94" s="122"/>
      <c r="H94" s="121"/>
      <c r="I94" s="121">
        <f t="shared" si="3"/>
        <v>0</v>
      </c>
      <c r="J94" s="134" t="s">
        <v>597</v>
      </c>
      <c r="K94" s="141" t="s">
        <v>598</v>
      </c>
    </row>
    <row r="95" spans="1:11" ht="19.5" customHeight="1">
      <c r="A95" s="120" t="s">
        <v>482</v>
      </c>
      <c r="B95" s="114" t="s">
        <v>599</v>
      </c>
      <c r="C95" s="120" t="s">
        <v>600</v>
      </c>
      <c r="D95" s="114" t="s">
        <v>344</v>
      </c>
      <c r="E95" s="120">
        <v>6</v>
      </c>
      <c r="F95" s="121">
        <f t="shared" si="4"/>
        <v>0</v>
      </c>
      <c r="G95" s="122"/>
      <c r="H95" s="121"/>
      <c r="I95" s="121">
        <f t="shared" si="3"/>
        <v>0</v>
      </c>
      <c r="J95" s="134" t="s">
        <v>597</v>
      </c>
      <c r="K95" s="141" t="s">
        <v>601</v>
      </c>
    </row>
    <row r="96" spans="1:11" ht="19.5" customHeight="1">
      <c r="A96" s="120">
        <v>7</v>
      </c>
      <c r="B96" s="114" t="s">
        <v>602</v>
      </c>
      <c r="C96" s="120"/>
      <c r="D96" s="120"/>
      <c r="E96" s="120"/>
      <c r="F96" s="121"/>
      <c r="G96" s="122"/>
      <c r="H96" s="121"/>
      <c r="I96" s="121"/>
      <c r="J96" s="138"/>
      <c r="K96" s="141" t="s">
        <v>603</v>
      </c>
    </row>
    <row r="97" spans="1:12" ht="19.5" customHeight="1">
      <c r="A97" s="120" t="s">
        <v>476</v>
      </c>
      <c r="B97" s="114" t="s">
        <v>604</v>
      </c>
      <c r="C97" s="114" t="s">
        <v>605</v>
      </c>
      <c r="D97" s="114" t="s">
        <v>380</v>
      </c>
      <c r="E97" s="120">
        <v>2</v>
      </c>
      <c r="F97" s="121">
        <f t="shared" si="4"/>
        <v>0</v>
      </c>
      <c r="G97" s="122"/>
      <c r="H97" s="121"/>
      <c r="I97" s="121">
        <f t="shared" si="3"/>
        <v>0</v>
      </c>
      <c r="J97" s="138"/>
      <c r="K97" s="141" t="s">
        <v>606</v>
      </c>
      <c r="L97" s="106" t="s">
        <v>607</v>
      </c>
    </row>
    <row r="98" spans="1:12" ht="19.5" customHeight="1">
      <c r="A98" s="120" t="s">
        <v>482</v>
      </c>
      <c r="B98" s="114" t="s">
        <v>608</v>
      </c>
      <c r="C98" s="114" t="s">
        <v>609</v>
      </c>
      <c r="D98" s="114" t="s">
        <v>380</v>
      </c>
      <c r="E98" s="120">
        <v>1</v>
      </c>
      <c r="F98" s="121">
        <f t="shared" si="4"/>
        <v>0</v>
      </c>
      <c r="G98" s="122"/>
      <c r="H98" s="121"/>
      <c r="I98" s="121">
        <f t="shared" si="3"/>
        <v>0</v>
      </c>
      <c r="J98" s="138"/>
      <c r="K98" s="141" t="s">
        <v>610</v>
      </c>
      <c r="L98" s="106" t="s">
        <v>607</v>
      </c>
    </row>
    <row r="99" spans="1:12" ht="19.5" customHeight="1">
      <c r="A99" s="120" t="s">
        <v>484</v>
      </c>
      <c r="B99" s="114" t="s">
        <v>611</v>
      </c>
      <c r="C99" s="114" t="s">
        <v>612</v>
      </c>
      <c r="D99" s="114" t="s">
        <v>380</v>
      </c>
      <c r="E99" s="120">
        <v>1</v>
      </c>
      <c r="F99" s="121">
        <f t="shared" si="4"/>
        <v>0</v>
      </c>
      <c r="G99" s="122"/>
      <c r="H99" s="121"/>
      <c r="I99" s="121">
        <f t="shared" si="3"/>
        <v>0</v>
      </c>
      <c r="J99" s="138"/>
      <c r="K99" s="141" t="s">
        <v>613</v>
      </c>
      <c r="L99" s="106" t="s">
        <v>607</v>
      </c>
    </row>
    <row r="100" spans="1:12" ht="19.5" customHeight="1">
      <c r="A100" s="120" t="s">
        <v>487</v>
      </c>
      <c r="B100" s="114" t="s">
        <v>614</v>
      </c>
      <c r="C100" s="114" t="s">
        <v>612</v>
      </c>
      <c r="D100" s="114" t="s">
        <v>380</v>
      </c>
      <c r="E100" s="120">
        <v>2</v>
      </c>
      <c r="F100" s="121">
        <f t="shared" si="4"/>
        <v>0</v>
      </c>
      <c r="G100" s="122"/>
      <c r="H100" s="121"/>
      <c r="I100" s="121">
        <f aca="true" t="shared" si="5" ref="I100:I131">E100*F100</f>
        <v>0</v>
      </c>
      <c r="J100" s="138"/>
      <c r="K100" s="141" t="s">
        <v>615</v>
      </c>
      <c r="L100" s="106" t="s">
        <v>607</v>
      </c>
    </row>
    <row r="101" spans="1:12" ht="19.5" customHeight="1">
      <c r="A101" s="120" t="s">
        <v>491</v>
      </c>
      <c r="B101" s="114" t="s">
        <v>616</v>
      </c>
      <c r="C101" s="120" t="s">
        <v>617</v>
      </c>
      <c r="D101" s="114" t="s">
        <v>618</v>
      </c>
      <c r="E101" s="120">
        <v>6</v>
      </c>
      <c r="F101" s="121">
        <f t="shared" si="4"/>
        <v>0</v>
      </c>
      <c r="G101" s="122"/>
      <c r="H101" s="121"/>
      <c r="I101" s="121">
        <f t="shared" si="5"/>
        <v>0</v>
      </c>
      <c r="J101" s="138"/>
      <c r="K101" s="141" t="s">
        <v>619</v>
      </c>
      <c r="L101" s="106" t="s">
        <v>607</v>
      </c>
    </row>
    <row r="102" spans="1:12" ht="19.5" customHeight="1">
      <c r="A102" s="120" t="s">
        <v>495</v>
      </c>
      <c r="B102" s="114" t="s">
        <v>616</v>
      </c>
      <c r="C102" s="120" t="s">
        <v>620</v>
      </c>
      <c r="D102" s="114" t="s">
        <v>618</v>
      </c>
      <c r="E102" s="120">
        <v>2</v>
      </c>
      <c r="F102" s="121">
        <f t="shared" si="4"/>
        <v>0</v>
      </c>
      <c r="G102" s="122"/>
      <c r="H102" s="121"/>
      <c r="I102" s="121">
        <f t="shared" si="5"/>
        <v>0</v>
      </c>
      <c r="J102" s="138"/>
      <c r="K102" s="141" t="s">
        <v>621</v>
      </c>
      <c r="L102" s="106" t="s">
        <v>607</v>
      </c>
    </row>
    <row r="103" spans="1:12" ht="19.5" customHeight="1">
      <c r="A103" s="120" t="s">
        <v>460</v>
      </c>
      <c r="B103" s="114" t="s">
        <v>622</v>
      </c>
      <c r="C103" s="120" t="s">
        <v>623</v>
      </c>
      <c r="D103" s="114" t="s">
        <v>618</v>
      </c>
      <c r="E103" s="120">
        <v>2</v>
      </c>
      <c r="F103" s="121">
        <f t="shared" si="4"/>
        <v>0</v>
      </c>
      <c r="G103" s="122"/>
      <c r="H103" s="121"/>
      <c r="I103" s="121">
        <f t="shared" si="5"/>
        <v>0</v>
      </c>
      <c r="J103" s="138"/>
      <c r="K103" s="141" t="s">
        <v>624</v>
      </c>
      <c r="L103" s="106" t="s">
        <v>607</v>
      </c>
    </row>
    <row r="104" spans="1:12" ht="19.5" customHeight="1">
      <c r="A104" s="120" t="s">
        <v>464</v>
      </c>
      <c r="B104" s="114" t="s">
        <v>625</v>
      </c>
      <c r="C104" s="120" t="s">
        <v>626</v>
      </c>
      <c r="D104" s="114" t="s">
        <v>618</v>
      </c>
      <c r="E104" s="120">
        <v>2</v>
      </c>
      <c r="F104" s="121">
        <f t="shared" si="4"/>
        <v>0</v>
      </c>
      <c r="G104" s="122"/>
      <c r="H104" s="121"/>
      <c r="I104" s="121">
        <f t="shared" si="5"/>
        <v>0</v>
      </c>
      <c r="J104" s="138"/>
      <c r="K104" s="141" t="s">
        <v>627</v>
      </c>
      <c r="L104" s="106" t="s">
        <v>607</v>
      </c>
    </row>
    <row r="105" spans="1:12" ht="19.5" customHeight="1">
      <c r="A105" s="120" t="s">
        <v>467</v>
      </c>
      <c r="B105" s="120" t="s">
        <v>628</v>
      </c>
      <c r="C105" s="120" t="s">
        <v>629</v>
      </c>
      <c r="D105" s="114" t="s">
        <v>618</v>
      </c>
      <c r="E105" s="120">
        <v>18</v>
      </c>
      <c r="F105" s="121">
        <f t="shared" si="4"/>
        <v>0</v>
      </c>
      <c r="G105" s="122"/>
      <c r="H105" s="121"/>
      <c r="I105" s="121">
        <f t="shared" si="5"/>
        <v>0</v>
      </c>
      <c r="J105" s="138"/>
      <c r="K105" s="141" t="s">
        <v>630</v>
      </c>
      <c r="L105" s="106" t="s">
        <v>607</v>
      </c>
    </row>
    <row r="106" spans="1:12" ht="19.5" customHeight="1">
      <c r="A106" s="120" t="s">
        <v>471</v>
      </c>
      <c r="B106" s="120" t="s">
        <v>631</v>
      </c>
      <c r="C106" s="120" t="s">
        <v>632</v>
      </c>
      <c r="D106" s="114" t="s">
        <v>618</v>
      </c>
      <c r="E106" s="120">
        <v>25</v>
      </c>
      <c r="F106" s="121">
        <f t="shared" si="4"/>
        <v>0</v>
      </c>
      <c r="G106" s="122"/>
      <c r="H106" s="121"/>
      <c r="I106" s="121">
        <f t="shared" si="5"/>
        <v>0</v>
      </c>
      <c r="J106" s="138"/>
      <c r="K106" s="141" t="s">
        <v>633</v>
      </c>
      <c r="L106" s="106" t="s">
        <v>607</v>
      </c>
    </row>
    <row r="107" spans="1:12" ht="19.5" customHeight="1">
      <c r="A107" s="120" t="s">
        <v>511</v>
      </c>
      <c r="B107" s="120" t="s">
        <v>631</v>
      </c>
      <c r="C107" s="120" t="s">
        <v>634</v>
      </c>
      <c r="D107" s="114" t="s">
        <v>618</v>
      </c>
      <c r="E107" s="120">
        <v>12</v>
      </c>
      <c r="F107" s="121">
        <f t="shared" si="4"/>
        <v>0</v>
      </c>
      <c r="G107" s="122"/>
      <c r="H107" s="121"/>
      <c r="I107" s="121">
        <f t="shared" si="5"/>
        <v>0</v>
      </c>
      <c r="J107" s="138"/>
      <c r="K107" s="141" t="s">
        <v>635</v>
      </c>
      <c r="L107" s="106" t="s">
        <v>607</v>
      </c>
    </row>
    <row r="108" spans="1:12" ht="19.5" customHeight="1">
      <c r="A108" s="120" t="s">
        <v>515</v>
      </c>
      <c r="B108" s="114" t="s">
        <v>636</v>
      </c>
      <c r="C108" s="120" t="s">
        <v>637</v>
      </c>
      <c r="D108" s="114" t="s">
        <v>618</v>
      </c>
      <c r="E108" s="120">
        <v>4</v>
      </c>
      <c r="F108" s="121">
        <f t="shared" si="4"/>
        <v>0</v>
      </c>
      <c r="G108" s="122"/>
      <c r="H108" s="121"/>
      <c r="I108" s="121">
        <f t="shared" si="5"/>
        <v>0</v>
      </c>
      <c r="J108" s="138"/>
      <c r="K108" s="141" t="s">
        <v>638</v>
      </c>
      <c r="L108" s="106" t="s">
        <v>607</v>
      </c>
    </row>
    <row r="109" spans="1:12" ht="19.5" customHeight="1">
      <c r="A109" s="120" t="s">
        <v>519</v>
      </c>
      <c r="B109" s="114" t="s">
        <v>639</v>
      </c>
      <c r="C109" s="120" t="s">
        <v>640</v>
      </c>
      <c r="D109" s="114" t="s">
        <v>618</v>
      </c>
      <c r="E109" s="120">
        <v>5</v>
      </c>
      <c r="F109" s="121">
        <f t="shared" si="4"/>
        <v>0</v>
      </c>
      <c r="G109" s="122"/>
      <c r="H109" s="121"/>
      <c r="I109" s="121">
        <f t="shared" si="5"/>
        <v>0</v>
      </c>
      <c r="J109" s="138"/>
      <c r="K109" s="141" t="s">
        <v>641</v>
      </c>
      <c r="L109" s="106" t="s">
        <v>607</v>
      </c>
    </row>
    <row r="110" spans="1:12" ht="19.5" customHeight="1">
      <c r="A110" s="120" t="s">
        <v>523</v>
      </c>
      <c r="B110" s="114" t="s">
        <v>642</v>
      </c>
      <c r="C110" s="120" t="s">
        <v>637</v>
      </c>
      <c r="D110" s="114" t="s">
        <v>618</v>
      </c>
      <c r="E110" s="120">
        <v>3</v>
      </c>
      <c r="F110" s="121">
        <f t="shared" si="4"/>
        <v>0</v>
      </c>
      <c r="G110" s="122"/>
      <c r="H110" s="121"/>
      <c r="I110" s="121">
        <f t="shared" si="5"/>
        <v>0</v>
      </c>
      <c r="J110" s="138"/>
      <c r="K110" s="141" t="s">
        <v>643</v>
      </c>
      <c r="L110" s="106" t="s">
        <v>607</v>
      </c>
    </row>
    <row r="111" spans="1:12" ht="19.5" customHeight="1">
      <c r="A111" s="120" t="s">
        <v>526</v>
      </c>
      <c r="B111" s="114" t="s">
        <v>644</v>
      </c>
      <c r="C111" s="120" t="s">
        <v>637</v>
      </c>
      <c r="D111" s="114" t="s">
        <v>618</v>
      </c>
      <c r="E111" s="120">
        <v>3</v>
      </c>
      <c r="F111" s="121">
        <f t="shared" si="4"/>
        <v>0</v>
      </c>
      <c r="G111" s="122"/>
      <c r="H111" s="121"/>
      <c r="I111" s="121">
        <f t="shared" si="5"/>
        <v>0</v>
      </c>
      <c r="J111" s="138"/>
      <c r="K111" s="141" t="s">
        <v>645</v>
      </c>
      <c r="L111" s="106" t="s">
        <v>607</v>
      </c>
    </row>
    <row r="112" spans="1:12" ht="19.5" customHeight="1">
      <c r="A112" s="120" t="s">
        <v>531</v>
      </c>
      <c r="B112" s="114" t="s">
        <v>646</v>
      </c>
      <c r="C112" s="120" t="s">
        <v>647</v>
      </c>
      <c r="D112" s="114" t="s">
        <v>618</v>
      </c>
      <c r="E112" s="120">
        <v>2</v>
      </c>
      <c r="F112" s="121">
        <f t="shared" si="4"/>
        <v>0</v>
      </c>
      <c r="G112" s="122"/>
      <c r="H112" s="121"/>
      <c r="I112" s="121">
        <f t="shared" si="5"/>
        <v>0</v>
      </c>
      <c r="J112" s="138"/>
      <c r="K112" s="141" t="s">
        <v>648</v>
      </c>
      <c r="L112" s="106" t="s">
        <v>607</v>
      </c>
    </row>
    <row r="113" spans="1:12" ht="19.5" customHeight="1">
      <c r="A113" s="120" t="s">
        <v>535</v>
      </c>
      <c r="B113" s="114" t="s">
        <v>649</v>
      </c>
      <c r="C113" s="120" t="s">
        <v>647</v>
      </c>
      <c r="D113" s="114" t="s">
        <v>618</v>
      </c>
      <c r="E113" s="120">
        <v>4</v>
      </c>
      <c r="F113" s="121">
        <f t="shared" si="4"/>
        <v>0</v>
      </c>
      <c r="G113" s="122"/>
      <c r="H113" s="121"/>
      <c r="I113" s="121">
        <f t="shared" si="5"/>
        <v>0</v>
      </c>
      <c r="J113" s="138"/>
      <c r="K113" s="141" t="s">
        <v>650</v>
      </c>
      <c r="L113" s="106" t="s">
        <v>607</v>
      </c>
    </row>
    <row r="114" spans="1:12" ht="19.5" customHeight="1">
      <c r="A114" s="120" t="s">
        <v>539</v>
      </c>
      <c r="B114" s="114" t="s">
        <v>651</v>
      </c>
      <c r="C114" s="120" t="s">
        <v>652</v>
      </c>
      <c r="D114" s="114" t="s">
        <v>380</v>
      </c>
      <c r="E114" s="120">
        <v>12</v>
      </c>
      <c r="F114" s="121">
        <f t="shared" si="4"/>
        <v>0</v>
      </c>
      <c r="G114" s="122"/>
      <c r="H114" s="121"/>
      <c r="I114" s="121">
        <f t="shared" si="5"/>
        <v>0</v>
      </c>
      <c r="J114" s="138"/>
      <c r="K114" s="141" t="s">
        <v>653</v>
      </c>
      <c r="L114" s="106" t="s">
        <v>607</v>
      </c>
    </row>
    <row r="115" spans="1:12" ht="19.5" customHeight="1">
      <c r="A115" s="120" t="s">
        <v>542</v>
      </c>
      <c r="B115" s="114" t="s">
        <v>654</v>
      </c>
      <c r="C115" s="120" t="s">
        <v>652</v>
      </c>
      <c r="D115" s="114" t="s">
        <v>380</v>
      </c>
      <c r="E115" s="120">
        <v>6</v>
      </c>
      <c r="F115" s="121">
        <f t="shared" si="4"/>
        <v>0</v>
      </c>
      <c r="G115" s="122"/>
      <c r="H115" s="121"/>
      <c r="I115" s="121">
        <f t="shared" si="5"/>
        <v>0</v>
      </c>
      <c r="J115" s="138"/>
      <c r="K115" s="141" t="s">
        <v>655</v>
      </c>
      <c r="L115" s="106" t="s">
        <v>607</v>
      </c>
    </row>
    <row r="116" spans="1:12" ht="19.5" customHeight="1">
      <c r="A116" s="120" t="s">
        <v>545</v>
      </c>
      <c r="B116" s="114" t="s">
        <v>651</v>
      </c>
      <c r="C116" s="120" t="s">
        <v>656</v>
      </c>
      <c r="D116" s="114" t="s">
        <v>380</v>
      </c>
      <c r="E116" s="120">
        <v>1</v>
      </c>
      <c r="F116" s="121">
        <f t="shared" si="4"/>
        <v>0</v>
      </c>
      <c r="G116" s="122"/>
      <c r="H116" s="121"/>
      <c r="I116" s="121">
        <f t="shared" si="5"/>
        <v>0</v>
      </c>
      <c r="J116" s="138"/>
      <c r="K116" s="141" t="s">
        <v>657</v>
      </c>
      <c r="L116" s="106" t="s">
        <v>607</v>
      </c>
    </row>
    <row r="117" spans="1:12" ht="19.5" customHeight="1">
      <c r="A117" s="120" t="s">
        <v>549</v>
      </c>
      <c r="B117" s="114" t="s">
        <v>654</v>
      </c>
      <c r="C117" s="120" t="s">
        <v>656</v>
      </c>
      <c r="D117" s="114" t="s">
        <v>380</v>
      </c>
      <c r="E117" s="120">
        <v>2</v>
      </c>
      <c r="F117" s="121">
        <f t="shared" si="4"/>
        <v>0</v>
      </c>
      <c r="G117" s="122"/>
      <c r="H117" s="121"/>
      <c r="I117" s="121">
        <f t="shared" si="5"/>
        <v>0</v>
      </c>
      <c r="J117" s="138"/>
      <c r="K117" s="141" t="s">
        <v>658</v>
      </c>
      <c r="L117" s="106" t="s">
        <v>607</v>
      </c>
    </row>
    <row r="118" spans="1:12" ht="19.5" customHeight="1">
      <c r="A118" s="120" t="s">
        <v>553</v>
      </c>
      <c r="B118" s="114" t="s">
        <v>659</v>
      </c>
      <c r="C118" s="120" t="s">
        <v>652</v>
      </c>
      <c r="D118" s="114" t="s">
        <v>380</v>
      </c>
      <c r="E118" s="120">
        <v>8</v>
      </c>
      <c r="F118" s="121">
        <f t="shared" si="4"/>
        <v>0</v>
      </c>
      <c r="G118" s="122"/>
      <c r="H118" s="121"/>
      <c r="I118" s="121">
        <f t="shared" si="5"/>
        <v>0</v>
      </c>
      <c r="J118" s="138"/>
      <c r="K118" s="141" t="s">
        <v>660</v>
      </c>
      <c r="L118" s="106" t="s">
        <v>607</v>
      </c>
    </row>
    <row r="119" spans="1:12" ht="19.5" customHeight="1">
      <c r="A119" s="120" t="s">
        <v>556</v>
      </c>
      <c r="B119" s="114" t="s">
        <v>661</v>
      </c>
      <c r="C119" s="120" t="s">
        <v>652</v>
      </c>
      <c r="D119" s="114" t="s">
        <v>380</v>
      </c>
      <c r="E119" s="120">
        <v>40</v>
      </c>
      <c r="F119" s="121">
        <f t="shared" si="4"/>
        <v>0</v>
      </c>
      <c r="G119" s="122"/>
      <c r="H119" s="121"/>
      <c r="I119" s="121">
        <f t="shared" si="5"/>
        <v>0</v>
      </c>
      <c r="J119" s="138"/>
      <c r="K119" s="141" t="s">
        <v>662</v>
      </c>
      <c r="L119" s="106" t="s">
        <v>607</v>
      </c>
    </row>
    <row r="120" spans="1:12" ht="19.5" customHeight="1">
      <c r="A120" s="120" t="s">
        <v>560</v>
      </c>
      <c r="B120" s="114" t="s">
        <v>661</v>
      </c>
      <c r="C120" s="120" t="s">
        <v>663</v>
      </c>
      <c r="D120" s="114" t="s">
        <v>380</v>
      </c>
      <c r="E120" s="120">
        <v>10</v>
      </c>
      <c r="F120" s="121">
        <f t="shared" si="4"/>
        <v>0</v>
      </c>
      <c r="G120" s="122"/>
      <c r="H120" s="121"/>
      <c r="I120" s="121">
        <f t="shared" si="5"/>
        <v>0</v>
      </c>
      <c r="J120" s="138"/>
      <c r="K120" s="141" t="s">
        <v>664</v>
      </c>
      <c r="L120" s="106" t="s">
        <v>607</v>
      </c>
    </row>
    <row r="121" spans="1:12" ht="19.5" customHeight="1">
      <c r="A121" s="120" t="s">
        <v>665</v>
      </c>
      <c r="B121" s="114" t="s">
        <v>666</v>
      </c>
      <c r="C121" s="120" t="s">
        <v>667</v>
      </c>
      <c r="D121" s="114" t="s">
        <v>380</v>
      </c>
      <c r="E121" s="120">
        <v>5</v>
      </c>
      <c r="F121" s="121">
        <f t="shared" si="4"/>
        <v>0</v>
      </c>
      <c r="G121" s="122"/>
      <c r="H121" s="121"/>
      <c r="I121" s="121">
        <f t="shared" si="5"/>
        <v>0</v>
      </c>
      <c r="J121" s="138"/>
      <c r="K121" s="141" t="s">
        <v>668</v>
      </c>
      <c r="L121" s="106" t="s">
        <v>607</v>
      </c>
    </row>
    <row r="122" spans="1:12" ht="19.5" customHeight="1">
      <c r="A122" s="120" t="s">
        <v>669</v>
      </c>
      <c r="B122" s="114" t="s">
        <v>670</v>
      </c>
      <c r="C122" s="120" t="s">
        <v>671</v>
      </c>
      <c r="D122" s="114" t="s">
        <v>380</v>
      </c>
      <c r="E122" s="120">
        <v>17</v>
      </c>
      <c r="F122" s="121">
        <f t="shared" si="4"/>
        <v>0</v>
      </c>
      <c r="G122" s="122"/>
      <c r="H122" s="121"/>
      <c r="I122" s="121">
        <f t="shared" si="5"/>
        <v>0</v>
      </c>
      <c r="J122" s="138"/>
      <c r="K122" s="141" t="s">
        <v>672</v>
      </c>
      <c r="L122" s="106" t="s">
        <v>607</v>
      </c>
    </row>
    <row r="123" spans="1:12" ht="19.5" customHeight="1">
      <c r="A123" s="120" t="s">
        <v>673</v>
      </c>
      <c r="B123" s="114" t="s">
        <v>674</v>
      </c>
      <c r="C123" s="120" t="s">
        <v>671</v>
      </c>
      <c r="D123" s="114" t="s">
        <v>380</v>
      </c>
      <c r="E123" s="120">
        <v>2</v>
      </c>
      <c r="F123" s="121">
        <f t="shared" si="4"/>
        <v>0</v>
      </c>
      <c r="G123" s="122"/>
      <c r="H123" s="121"/>
      <c r="I123" s="121">
        <f t="shared" si="5"/>
        <v>0</v>
      </c>
      <c r="J123" s="138"/>
      <c r="K123" s="141" t="s">
        <v>675</v>
      </c>
      <c r="L123" s="106" t="s">
        <v>607</v>
      </c>
    </row>
    <row r="124" spans="1:12" ht="19.5" customHeight="1">
      <c r="A124" s="120" t="s">
        <v>676</v>
      </c>
      <c r="B124" s="120" t="s">
        <v>677</v>
      </c>
      <c r="C124" s="120" t="s">
        <v>678</v>
      </c>
      <c r="D124" s="114" t="s">
        <v>348</v>
      </c>
      <c r="E124" s="120">
        <v>500</v>
      </c>
      <c r="F124" s="121">
        <f t="shared" si="4"/>
        <v>0</v>
      </c>
      <c r="G124" s="122"/>
      <c r="H124" s="121"/>
      <c r="I124" s="121">
        <f t="shared" si="5"/>
        <v>0</v>
      </c>
      <c r="J124" s="138">
        <f>E124*H124</f>
        <v>0</v>
      </c>
      <c r="K124" s="141" t="s">
        <v>679</v>
      </c>
      <c r="L124" s="106" t="s">
        <v>607</v>
      </c>
    </row>
    <row r="125" spans="1:12" ht="19.5" customHeight="1">
      <c r="A125" s="120" t="s">
        <v>680</v>
      </c>
      <c r="B125" s="114" t="s">
        <v>681</v>
      </c>
      <c r="C125" s="120" t="s">
        <v>682</v>
      </c>
      <c r="D125" s="114" t="s">
        <v>348</v>
      </c>
      <c r="E125" s="120">
        <v>1600</v>
      </c>
      <c r="F125" s="121">
        <f t="shared" si="4"/>
        <v>0</v>
      </c>
      <c r="G125" s="122"/>
      <c r="H125" s="121"/>
      <c r="I125" s="121">
        <f t="shared" si="5"/>
        <v>0</v>
      </c>
      <c r="J125" s="138"/>
      <c r="K125" s="141" t="s">
        <v>683</v>
      </c>
      <c r="L125" s="106" t="s">
        <v>607</v>
      </c>
    </row>
    <row r="126" spans="1:12" ht="19.5" customHeight="1">
      <c r="A126" s="120" t="s">
        <v>684</v>
      </c>
      <c r="B126" s="114" t="s">
        <v>681</v>
      </c>
      <c r="C126" s="120" t="s">
        <v>685</v>
      </c>
      <c r="D126" s="114" t="s">
        <v>348</v>
      </c>
      <c r="E126" s="120">
        <v>1500</v>
      </c>
      <c r="F126" s="121">
        <f t="shared" si="4"/>
        <v>0</v>
      </c>
      <c r="G126" s="122"/>
      <c r="H126" s="121"/>
      <c r="I126" s="121">
        <f t="shared" si="5"/>
        <v>0</v>
      </c>
      <c r="J126" s="138"/>
      <c r="K126" s="141" t="s">
        <v>686</v>
      </c>
      <c r="L126" s="106" t="s">
        <v>607</v>
      </c>
    </row>
    <row r="127" spans="1:12" ht="19.5" customHeight="1">
      <c r="A127" s="120" t="s">
        <v>687</v>
      </c>
      <c r="B127" s="114" t="s">
        <v>681</v>
      </c>
      <c r="C127" s="120" t="s">
        <v>688</v>
      </c>
      <c r="D127" s="114" t="s">
        <v>348</v>
      </c>
      <c r="E127" s="120">
        <v>500</v>
      </c>
      <c r="F127" s="121">
        <f t="shared" si="4"/>
        <v>0</v>
      </c>
      <c r="G127" s="122"/>
      <c r="H127" s="121"/>
      <c r="I127" s="121">
        <f t="shared" si="5"/>
        <v>0</v>
      </c>
      <c r="J127" s="138"/>
      <c r="K127" s="141" t="s">
        <v>689</v>
      </c>
      <c r="L127" s="106" t="s">
        <v>607</v>
      </c>
    </row>
    <row r="128" spans="1:12" ht="19.5" customHeight="1">
      <c r="A128" s="120" t="s">
        <v>690</v>
      </c>
      <c r="B128" s="114" t="s">
        <v>691</v>
      </c>
      <c r="C128" s="120" t="s">
        <v>692</v>
      </c>
      <c r="D128" s="114" t="s">
        <v>348</v>
      </c>
      <c r="E128" s="120">
        <v>500</v>
      </c>
      <c r="F128" s="121">
        <f t="shared" si="4"/>
        <v>0</v>
      </c>
      <c r="G128" s="122"/>
      <c r="H128" s="121"/>
      <c r="I128" s="121">
        <f t="shared" si="5"/>
        <v>0</v>
      </c>
      <c r="J128" s="138"/>
      <c r="K128" s="141" t="s">
        <v>693</v>
      </c>
      <c r="L128" s="106" t="s">
        <v>607</v>
      </c>
    </row>
    <row r="129" spans="1:12" ht="19.5" customHeight="1">
      <c r="A129" s="120" t="s">
        <v>694</v>
      </c>
      <c r="B129" s="114" t="s">
        <v>695</v>
      </c>
      <c r="C129" s="114" t="s">
        <v>696</v>
      </c>
      <c r="D129" s="114" t="s">
        <v>348</v>
      </c>
      <c r="E129" s="120">
        <v>500</v>
      </c>
      <c r="F129" s="121">
        <f t="shared" si="4"/>
        <v>0</v>
      </c>
      <c r="G129" s="122"/>
      <c r="H129" s="121"/>
      <c r="I129" s="121">
        <f t="shared" si="5"/>
        <v>0</v>
      </c>
      <c r="J129" s="138"/>
      <c r="K129" s="141" t="s">
        <v>697</v>
      </c>
      <c r="L129" s="106" t="s">
        <v>607</v>
      </c>
    </row>
    <row r="130" spans="1:12" ht="19.5" customHeight="1">
      <c r="A130" s="120" t="s">
        <v>698</v>
      </c>
      <c r="B130" s="114" t="s">
        <v>699</v>
      </c>
      <c r="C130" s="120" t="s">
        <v>700</v>
      </c>
      <c r="D130" s="114" t="s">
        <v>348</v>
      </c>
      <c r="E130" s="120">
        <v>300</v>
      </c>
      <c r="F130" s="121">
        <f t="shared" si="4"/>
        <v>0</v>
      </c>
      <c r="G130" s="122"/>
      <c r="H130" s="121"/>
      <c r="I130" s="121">
        <f t="shared" si="5"/>
        <v>0</v>
      </c>
      <c r="J130" s="138"/>
      <c r="K130" s="141" t="s">
        <v>701</v>
      </c>
      <c r="L130" s="106" t="s">
        <v>607</v>
      </c>
    </row>
    <row r="131" spans="1:12" ht="19.5" customHeight="1">
      <c r="A131" s="120" t="s">
        <v>702</v>
      </c>
      <c r="B131" s="114" t="s">
        <v>703</v>
      </c>
      <c r="C131" s="120" t="s">
        <v>704</v>
      </c>
      <c r="D131" s="114" t="s">
        <v>348</v>
      </c>
      <c r="E131" s="120">
        <v>1000</v>
      </c>
      <c r="F131" s="121">
        <f t="shared" si="4"/>
        <v>0</v>
      </c>
      <c r="G131" s="122"/>
      <c r="H131" s="121"/>
      <c r="I131" s="121">
        <f t="shared" si="5"/>
        <v>0</v>
      </c>
      <c r="J131" s="138"/>
      <c r="K131" s="141" t="s">
        <v>705</v>
      </c>
      <c r="L131" s="106" t="s">
        <v>607</v>
      </c>
    </row>
    <row r="132" spans="1:12" ht="19.5" customHeight="1">
      <c r="A132" s="120" t="s">
        <v>706</v>
      </c>
      <c r="B132" s="114" t="s">
        <v>703</v>
      </c>
      <c r="C132" s="120" t="s">
        <v>707</v>
      </c>
      <c r="D132" s="114" t="s">
        <v>348</v>
      </c>
      <c r="E132" s="120">
        <v>500</v>
      </c>
      <c r="F132" s="121">
        <f t="shared" si="4"/>
        <v>0</v>
      </c>
      <c r="G132" s="122"/>
      <c r="H132" s="121"/>
      <c r="I132" s="121">
        <f aca="true" t="shared" si="6" ref="I132:I169">E132*F132</f>
        <v>0</v>
      </c>
      <c r="J132" s="138"/>
      <c r="K132" s="141" t="s">
        <v>708</v>
      </c>
      <c r="L132" s="106" t="s">
        <v>607</v>
      </c>
    </row>
    <row r="133" spans="1:12" ht="19.5" customHeight="1">
      <c r="A133" s="120" t="s">
        <v>709</v>
      </c>
      <c r="B133" s="114" t="s">
        <v>703</v>
      </c>
      <c r="C133" s="120" t="s">
        <v>710</v>
      </c>
      <c r="D133" s="114" t="s">
        <v>348</v>
      </c>
      <c r="E133" s="120">
        <v>200</v>
      </c>
      <c r="F133" s="121">
        <f t="shared" si="4"/>
        <v>0</v>
      </c>
      <c r="G133" s="122"/>
      <c r="H133" s="121"/>
      <c r="I133" s="121">
        <f t="shared" si="6"/>
        <v>0</v>
      </c>
      <c r="J133" s="138"/>
      <c r="K133" s="141" t="s">
        <v>711</v>
      </c>
      <c r="L133" s="106" t="s">
        <v>607</v>
      </c>
    </row>
    <row r="134" spans="1:12" ht="19.5" customHeight="1">
      <c r="A134" s="120" t="s">
        <v>712</v>
      </c>
      <c r="B134" s="114" t="s">
        <v>713</v>
      </c>
      <c r="C134" s="120" t="s">
        <v>714</v>
      </c>
      <c r="D134" s="114" t="s">
        <v>348</v>
      </c>
      <c r="E134" s="120">
        <v>300</v>
      </c>
      <c r="F134" s="121">
        <f t="shared" si="4"/>
        <v>0</v>
      </c>
      <c r="G134" s="122"/>
      <c r="H134" s="121"/>
      <c r="I134" s="121">
        <f t="shared" si="6"/>
        <v>0</v>
      </c>
      <c r="J134" s="138"/>
      <c r="K134" s="141" t="s">
        <v>715</v>
      </c>
      <c r="L134" s="106" t="s">
        <v>607</v>
      </c>
    </row>
    <row r="135" spans="1:12" ht="19.5" customHeight="1">
      <c r="A135" s="120" t="s">
        <v>716</v>
      </c>
      <c r="B135" s="114" t="s">
        <v>717</v>
      </c>
      <c r="C135" s="120"/>
      <c r="D135" s="114" t="s">
        <v>380</v>
      </c>
      <c r="E135" s="120">
        <v>250</v>
      </c>
      <c r="F135" s="121">
        <f t="shared" si="4"/>
        <v>0</v>
      </c>
      <c r="G135" s="122"/>
      <c r="H135" s="121"/>
      <c r="I135" s="121">
        <f t="shared" si="6"/>
        <v>0</v>
      </c>
      <c r="J135" s="138"/>
      <c r="K135" s="141" t="s">
        <v>718</v>
      </c>
      <c r="L135" s="106" t="s">
        <v>607</v>
      </c>
    </row>
    <row r="136" spans="1:12" ht="19.5" customHeight="1">
      <c r="A136" s="120" t="s">
        <v>719</v>
      </c>
      <c r="B136" s="114" t="s">
        <v>720</v>
      </c>
      <c r="C136" s="114" t="s">
        <v>721</v>
      </c>
      <c r="D136" s="114" t="s">
        <v>348</v>
      </c>
      <c r="E136" s="120">
        <v>250</v>
      </c>
      <c r="F136" s="121">
        <f aca="true" t="shared" si="7" ref="F136:F205">G136+H136</f>
        <v>0</v>
      </c>
      <c r="G136" s="122"/>
      <c r="H136" s="121"/>
      <c r="I136" s="121">
        <f t="shared" si="6"/>
        <v>0</v>
      </c>
      <c r="J136" s="138"/>
      <c r="K136" s="141" t="s">
        <v>722</v>
      </c>
      <c r="L136" s="106" t="s">
        <v>607</v>
      </c>
    </row>
    <row r="137" spans="1:11" ht="19.5" customHeight="1">
      <c r="A137" s="120">
        <v>8</v>
      </c>
      <c r="B137" s="114" t="s">
        <v>723</v>
      </c>
      <c r="C137" s="120"/>
      <c r="D137" s="120"/>
      <c r="E137" s="120"/>
      <c r="F137" s="121"/>
      <c r="G137" s="122"/>
      <c r="H137" s="121"/>
      <c r="I137" s="121">
        <f t="shared" si="6"/>
        <v>0</v>
      </c>
      <c r="J137" s="138"/>
      <c r="K137" s="141" t="s">
        <v>724</v>
      </c>
    </row>
    <row r="138" spans="1:11" ht="19.5" customHeight="1">
      <c r="A138" s="120" t="s">
        <v>476</v>
      </c>
      <c r="B138" s="114" t="s">
        <v>588</v>
      </c>
      <c r="C138" s="114" t="s">
        <v>725</v>
      </c>
      <c r="D138" s="114" t="s">
        <v>348</v>
      </c>
      <c r="E138" s="120">
        <v>400</v>
      </c>
      <c r="F138" s="121">
        <f t="shared" si="7"/>
        <v>0</v>
      </c>
      <c r="G138" s="122"/>
      <c r="H138" s="121"/>
      <c r="I138" s="121">
        <f t="shared" si="6"/>
        <v>0</v>
      </c>
      <c r="J138" s="138"/>
      <c r="K138" s="141" t="s">
        <v>726</v>
      </c>
    </row>
    <row r="139" spans="1:11" ht="19.5" customHeight="1">
      <c r="A139" s="120" t="s">
        <v>482</v>
      </c>
      <c r="B139" s="114" t="s">
        <v>727</v>
      </c>
      <c r="C139" s="120" t="s">
        <v>728</v>
      </c>
      <c r="D139" s="114" t="s">
        <v>348</v>
      </c>
      <c r="E139" s="120">
        <v>400</v>
      </c>
      <c r="F139" s="121">
        <f t="shared" si="7"/>
        <v>0</v>
      </c>
      <c r="G139" s="127"/>
      <c r="H139" s="127"/>
      <c r="I139" s="121">
        <f t="shared" si="6"/>
        <v>0</v>
      </c>
      <c r="J139" s="138"/>
      <c r="K139" s="141" t="s">
        <v>729</v>
      </c>
    </row>
    <row r="140" spans="1:11" ht="19.5" customHeight="1">
      <c r="A140" s="120" t="s">
        <v>484</v>
      </c>
      <c r="B140" s="114" t="s">
        <v>730</v>
      </c>
      <c r="C140" s="120" t="s">
        <v>731</v>
      </c>
      <c r="D140" s="114" t="s">
        <v>348</v>
      </c>
      <c r="E140" s="120">
        <v>2000</v>
      </c>
      <c r="F140" s="121">
        <f t="shared" si="7"/>
        <v>0</v>
      </c>
      <c r="G140" s="122"/>
      <c r="H140" s="127"/>
      <c r="I140" s="121">
        <f t="shared" si="6"/>
        <v>0</v>
      </c>
      <c r="J140" s="138"/>
      <c r="K140" s="141" t="s">
        <v>732</v>
      </c>
    </row>
    <row r="141" spans="1:11" ht="19.5" customHeight="1">
      <c r="A141" s="120" t="s">
        <v>487</v>
      </c>
      <c r="B141" s="114" t="s">
        <v>733</v>
      </c>
      <c r="C141" s="144" t="s">
        <v>734</v>
      </c>
      <c r="D141" s="114" t="s">
        <v>348</v>
      </c>
      <c r="E141" s="120">
        <v>300</v>
      </c>
      <c r="F141" s="121">
        <f t="shared" si="7"/>
        <v>0</v>
      </c>
      <c r="G141" s="122"/>
      <c r="H141" s="121"/>
      <c r="I141" s="121">
        <f t="shared" si="6"/>
        <v>0</v>
      </c>
      <c r="J141" s="138"/>
      <c r="K141" s="141" t="s">
        <v>735</v>
      </c>
    </row>
    <row r="142" spans="1:11" ht="19.5" customHeight="1">
      <c r="A142" s="120" t="s">
        <v>491</v>
      </c>
      <c r="B142" s="114" t="s">
        <v>736</v>
      </c>
      <c r="C142" s="120" t="s">
        <v>737</v>
      </c>
      <c r="D142" s="114" t="s">
        <v>368</v>
      </c>
      <c r="E142" s="120">
        <v>500</v>
      </c>
      <c r="F142" s="121">
        <f t="shared" si="7"/>
        <v>0</v>
      </c>
      <c r="G142" s="122"/>
      <c r="H142" s="121"/>
      <c r="I142" s="121">
        <f t="shared" si="6"/>
        <v>0</v>
      </c>
      <c r="J142" s="138"/>
      <c r="K142" s="141" t="s">
        <v>738</v>
      </c>
    </row>
    <row r="143" spans="1:11" ht="19.5" customHeight="1">
      <c r="A143" s="120" t="s">
        <v>495</v>
      </c>
      <c r="B143" s="114" t="s">
        <v>739</v>
      </c>
      <c r="C143" s="114" t="s">
        <v>740</v>
      </c>
      <c r="D143" s="114" t="s">
        <v>380</v>
      </c>
      <c r="E143" s="120">
        <v>30</v>
      </c>
      <c r="F143" s="121">
        <f t="shared" si="7"/>
        <v>0</v>
      </c>
      <c r="G143" s="122"/>
      <c r="H143" s="121"/>
      <c r="I143" s="121">
        <f t="shared" si="6"/>
        <v>0</v>
      </c>
      <c r="J143" s="138"/>
      <c r="K143" s="141" t="s">
        <v>741</v>
      </c>
    </row>
    <row r="144" spans="1:11" ht="19.5" customHeight="1">
      <c r="A144" s="120" t="s">
        <v>460</v>
      </c>
      <c r="B144" s="114" t="s">
        <v>742</v>
      </c>
      <c r="C144" s="120" t="s">
        <v>743</v>
      </c>
      <c r="D144" s="114" t="s">
        <v>348</v>
      </c>
      <c r="E144" s="120">
        <v>100</v>
      </c>
      <c r="F144" s="121">
        <f t="shared" si="7"/>
        <v>0</v>
      </c>
      <c r="G144" s="122"/>
      <c r="H144" s="121"/>
      <c r="I144" s="121">
        <f t="shared" si="6"/>
        <v>0</v>
      </c>
      <c r="J144" s="138"/>
      <c r="K144" s="141" t="s">
        <v>744</v>
      </c>
    </row>
    <row r="145" spans="1:11" ht="19.5" customHeight="1">
      <c r="A145" s="120" t="s">
        <v>464</v>
      </c>
      <c r="B145" s="114" t="s">
        <v>742</v>
      </c>
      <c r="C145" s="120" t="s">
        <v>745</v>
      </c>
      <c r="D145" s="114" t="s">
        <v>348</v>
      </c>
      <c r="E145" s="120">
        <v>200</v>
      </c>
      <c r="F145" s="121">
        <f t="shared" si="7"/>
        <v>0</v>
      </c>
      <c r="G145" s="122"/>
      <c r="H145" s="121"/>
      <c r="I145" s="121">
        <f t="shared" si="6"/>
        <v>0</v>
      </c>
      <c r="J145" s="138"/>
      <c r="K145" s="141" t="s">
        <v>746</v>
      </c>
    </row>
    <row r="146" spans="1:11" ht="19.5" customHeight="1">
      <c r="A146" s="120" t="s">
        <v>467</v>
      </c>
      <c r="B146" s="114" t="s">
        <v>747</v>
      </c>
      <c r="C146" s="114" t="s">
        <v>748</v>
      </c>
      <c r="D146" s="114" t="s">
        <v>380</v>
      </c>
      <c r="E146" s="120">
        <v>500</v>
      </c>
      <c r="F146" s="121">
        <f t="shared" si="7"/>
        <v>0</v>
      </c>
      <c r="G146" s="122"/>
      <c r="H146" s="121"/>
      <c r="I146" s="121">
        <f t="shared" si="6"/>
        <v>0</v>
      </c>
      <c r="J146" s="138"/>
      <c r="K146" s="141" t="s">
        <v>749</v>
      </c>
    </row>
    <row r="147" spans="1:11" ht="19.5" customHeight="1">
      <c r="A147" s="120" t="s">
        <v>471</v>
      </c>
      <c r="B147" s="114" t="s">
        <v>750</v>
      </c>
      <c r="C147" s="114" t="s">
        <v>751</v>
      </c>
      <c r="D147" s="114" t="s">
        <v>72</v>
      </c>
      <c r="E147" s="120">
        <v>8</v>
      </c>
      <c r="F147" s="121">
        <f t="shared" si="7"/>
        <v>0</v>
      </c>
      <c r="G147" s="122"/>
      <c r="H147" s="121"/>
      <c r="I147" s="121">
        <f t="shared" si="6"/>
        <v>0</v>
      </c>
      <c r="J147" s="138"/>
      <c r="K147" s="141" t="s">
        <v>752</v>
      </c>
    </row>
    <row r="148" spans="1:11" ht="19.5" customHeight="1">
      <c r="A148" s="120" t="s">
        <v>511</v>
      </c>
      <c r="B148" s="114" t="s">
        <v>753</v>
      </c>
      <c r="C148" s="114" t="s">
        <v>754</v>
      </c>
      <c r="D148" s="114" t="s">
        <v>348</v>
      </c>
      <c r="E148" s="120">
        <v>120</v>
      </c>
      <c r="F148" s="121">
        <f t="shared" si="7"/>
        <v>0</v>
      </c>
      <c r="G148" s="122"/>
      <c r="H148" s="121"/>
      <c r="I148" s="121">
        <f t="shared" si="6"/>
        <v>0</v>
      </c>
      <c r="J148" s="138"/>
      <c r="K148" s="141" t="s">
        <v>755</v>
      </c>
    </row>
    <row r="149" spans="1:11" ht="19.5" customHeight="1">
      <c r="A149" s="120" t="s">
        <v>515</v>
      </c>
      <c r="B149" s="114" t="s">
        <v>756</v>
      </c>
      <c r="C149" s="114" t="s">
        <v>757</v>
      </c>
      <c r="D149" s="114" t="s">
        <v>758</v>
      </c>
      <c r="E149" s="120">
        <v>1200</v>
      </c>
      <c r="F149" s="121">
        <f t="shared" si="7"/>
        <v>0</v>
      </c>
      <c r="G149" s="122"/>
      <c r="H149" s="121"/>
      <c r="I149" s="121">
        <f t="shared" si="6"/>
        <v>0</v>
      </c>
      <c r="J149" s="138"/>
      <c r="K149" s="141" t="s">
        <v>759</v>
      </c>
    </row>
    <row r="150" spans="1:11" ht="19.5" customHeight="1">
      <c r="A150" s="120" t="s">
        <v>519</v>
      </c>
      <c r="B150" s="114" t="s">
        <v>760</v>
      </c>
      <c r="C150" s="114" t="s">
        <v>761</v>
      </c>
      <c r="D150" s="114" t="s">
        <v>348</v>
      </c>
      <c r="E150" s="120">
        <v>120</v>
      </c>
      <c r="F150" s="121">
        <f t="shared" si="7"/>
        <v>0</v>
      </c>
      <c r="G150" s="122"/>
      <c r="H150" s="121"/>
      <c r="I150" s="121">
        <f t="shared" si="6"/>
        <v>0</v>
      </c>
      <c r="J150" s="138"/>
      <c r="K150" s="141" t="s">
        <v>762</v>
      </c>
    </row>
    <row r="151" spans="1:11" ht="19.5" customHeight="1">
      <c r="A151" s="120">
        <v>9</v>
      </c>
      <c r="B151" s="114" t="s">
        <v>763</v>
      </c>
      <c r="C151" s="120"/>
      <c r="D151" s="120"/>
      <c r="E151" s="120"/>
      <c r="F151" s="121"/>
      <c r="G151" s="122"/>
      <c r="H151" s="121"/>
      <c r="I151" s="121"/>
      <c r="J151" s="138"/>
      <c r="K151" s="141" t="s">
        <v>764</v>
      </c>
    </row>
    <row r="152" spans="1:11" ht="19.5" customHeight="1">
      <c r="A152" s="120" t="s">
        <v>476</v>
      </c>
      <c r="B152" s="114" t="s">
        <v>496</v>
      </c>
      <c r="C152" s="120" t="s">
        <v>765</v>
      </c>
      <c r="D152" s="114" t="s">
        <v>348</v>
      </c>
      <c r="E152" s="120">
        <v>50</v>
      </c>
      <c r="F152" s="121">
        <f t="shared" si="7"/>
        <v>0</v>
      </c>
      <c r="G152" s="122"/>
      <c r="H152" s="121"/>
      <c r="I152" s="121">
        <f t="shared" si="6"/>
        <v>0</v>
      </c>
      <c r="J152" s="138">
        <f>E152*H152</f>
        <v>0</v>
      </c>
      <c r="K152" s="141" t="s">
        <v>766</v>
      </c>
    </row>
    <row r="153" spans="1:11" ht="19.5" customHeight="1">
      <c r="A153" s="120" t="s">
        <v>482</v>
      </c>
      <c r="B153" s="114" t="s">
        <v>496</v>
      </c>
      <c r="C153" s="120" t="s">
        <v>767</v>
      </c>
      <c r="D153" s="114" t="s">
        <v>348</v>
      </c>
      <c r="E153" s="120">
        <v>130</v>
      </c>
      <c r="F153" s="121">
        <f t="shared" si="7"/>
        <v>0</v>
      </c>
      <c r="G153" s="122"/>
      <c r="H153" s="121"/>
      <c r="I153" s="121">
        <f t="shared" si="6"/>
        <v>0</v>
      </c>
      <c r="J153" s="138">
        <f aca="true" t="shared" si="8" ref="J153:J158">E153*H153</f>
        <v>0</v>
      </c>
      <c r="K153" s="141" t="s">
        <v>768</v>
      </c>
    </row>
    <row r="154" spans="1:11" ht="19.5" customHeight="1">
      <c r="A154" s="120" t="s">
        <v>484</v>
      </c>
      <c r="B154" s="114" t="s">
        <v>496</v>
      </c>
      <c r="C154" s="120" t="s">
        <v>769</v>
      </c>
      <c r="D154" s="114" t="s">
        <v>348</v>
      </c>
      <c r="E154" s="120">
        <v>120</v>
      </c>
      <c r="F154" s="121">
        <f t="shared" si="7"/>
        <v>0</v>
      </c>
      <c r="G154" s="122"/>
      <c r="H154" s="121"/>
      <c r="I154" s="121">
        <f t="shared" si="6"/>
        <v>0</v>
      </c>
      <c r="J154" s="138">
        <f t="shared" si="8"/>
        <v>0</v>
      </c>
      <c r="K154" s="141" t="s">
        <v>770</v>
      </c>
    </row>
    <row r="155" spans="1:11" ht="19.5" customHeight="1">
      <c r="A155" s="120" t="s">
        <v>487</v>
      </c>
      <c r="B155" s="114" t="s">
        <v>771</v>
      </c>
      <c r="C155" s="120" t="s">
        <v>772</v>
      </c>
      <c r="D155" s="114" t="s">
        <v>348</v>
      </c>
      <c r="E155" s="120">
        <v>210</v>
      </c>
      <c r="F155" s="121">
        <f t="shared" si="7"/>
        <v>0</v>
      </c>
      <c r="G155" s="122"/>
      <c r="H155" s="121"/>
      <c r="I155" s="121">
        <f t="shared" si="6"/>
        <v>0</v>
      </c>
      <c r="J155" s="138">
        <f t="shared" si="8"/>
        <v>0</v>
      </c>
      <c r="K155" s="141" t="s">
        <v>773</v>
      </c>
    </row>
    <row r="156" spans="1:11" ht="19.5" customHeight="1">
      <c r="A156" s="120" t="s">
        <v>491</v>
      </c>
      <c r="B156" s="114" t="s">
        <v>496</v>
      </c>
      <c r="C156" s="120" t="s">
        <v>774</v>
      </c>
      <c r="D156" s="114" t="s">
        <v>348</v>
      </c>
      <c r="E156" s="120">
        <v>220</v>
      </c>
      <c r="F156" s="121">
        <f t="shared" si="7"/>
        <v>0</v>
      </c>
      <c r="G156" s="122"/>
      <c r="H156" s="121"/>
      <c r="I156" s="121">
        <f t="shared" si="6"/>
        <v>0</v>
      </c>
      <c r="J156" s="138">
        <f t="shared" si="8"/>
        <v>0</v>
      </c>
      <c r="K156" s="141" t="s">
        <v>775</v>
      </c>
    </row>
    <row r="157" spans="1:11" ht="19.5" customHeight="1">
      <c r="A157" s="120" t="s">
        <v>495</v>
      </c>
      <c r="B157" s="114" t="s">
        <v>496</v>
      </c>
      <c r="C157" s="120" t="s">
        <v>776</v>
      </c>
      <c r="D157" s="114" t="s">
        <v>348</v>
      </c>
      <c r="E157" s="120">
        <v>120</v>
      </c>
      <c r="F157" s="121">
        <f t="shared" si="7"/>
        <v>0</v>
      </c>
      <c r="G157" s="122"/>
      <c r="H157" s="121"/>
      <c r="I157" s="121">
        <f t="shared" si="6"/>
        <v>0</v>
      </c>
      <c r="J157" s="138">
        <f t="shared" si="8"/>
        <v>0</v>
      </c>
      <c r="K157" s="141" t="s">
        <v>777</v>
      </c>
    </row>
    <row r="158" spans="1:11" ht="19.5" customHeight="1">
      <c r="A158" s="120" t="s">
        <v>460</v>
      </c>
      <c r="B158" s="114" t="s">
        <v>771</v>
      </c>
      <c r="C158" s="120" t="s">
        <v>778</v>
      </c>
      <c r="D158" s="114" t="s">
        <v>348</v>
      </c>
      <c r="E158" s="120">
        <v>110</v>
      </c>
      <c r="F158" s="121">
        <f t="shared" si="7"/>
        <v>0</v>
      </c>
      <c r="G158" s="122"/>
      <c r="H158" s="121"/>
      <c r="I158" s="121">
        <f t="shared" si="6"/>
        <v>0</v>
      </c>
      <c r="J158" s="138">
        <f t="shared" si="8"/>
        <v>0</v>
      </c>
      <c r="K158" s="141" t="s">
        <v>779</v>
      </c>
    </row>
    <row r="159" spans="1:11" ht="19.5" customHeight="1">
      <c r="A159" s="120" t="s">
        <v>464</v>
      </c>
      <c r="B159" s="114" t="s">
        <v>780</v>
      </c>
      <c r="C159" s="120" t="s">
        <v>781</v>
      </c>
      <c r="D159" s="120" t="s">
        <v>66</v>
      </c>
      <c r="E159" s="120">
        <v>4</v>
      </c>
      <c r="F159" s="121">
        <f t="shared" si="7"/>
        <v>0</v>
      </c>
      <c r="G159" s="122"/>
      <c r="H159" s="121"/>
      <c r="I159" s="121">
        <f t="shared" si="6"/>
        <v>0</v>
      </c>
      <c r="J159" s="138"/>
      <c r="K159" s="141" t="s">
        <v>782</v>
      </c>
    </row>
    <row r="160" spans="1:11" ht="19.5" customHeight="1">
      <c r="A160" s="120" t="s">
        <v>467</v>
      </c>
      <c r="B160" s="114" t="s">
        <v>504</v>
      </c>
      <c r="C160" s="120" t="s">
        <v>783</v>
      </c>
      <c r="D160" s="120" t="s">
        <v>784</v>
      </c>
      <c r="E160" s="120">
        <v>100</v>
      </c>
      <c r="F160" s="121">
        <f t="shared" si="7"/>
        <v>0</v>
      </c>
      <c r="G160" s="122"/>
      <c r="H160" s="121"/>
      <c r="I160" s="121">
        <f t="shared" si="6"/>
        <v>0</v>
      </c>
      <c r="J160" s="138"/>
      <c r="K160" s="141" t="s">
        <v>785</v>
      </c>
    </row>
    <row r="161" spans="1:11" ht="19.5" customHeight="1">
      <c r="A161" s="120" t="s">
        <v>471</v>
      </c>
      <c r="B161" s="114" t="s">
        <v>786</v>
      </c>
      <c r="C161" s="120" t="s">
        <v>787</v>
      </c>
      <c r="D161" s="114" t="s">
        <v>788</v>
      </c>
      <c r="E161" s="120">
        <v>3</v>
      </c>
      <c r="F161" s="121">
        <f t="shared" si="7"/>
        <v>0</v>
      </c>
      <c r="G161" s="122"/>
      <c r="H161" s="121"/>
      <c r="I161" s="121">
        <f t="shared" si="6"/>
        <v>0</v>
      </c>
      <c r="J161" s="138"/>
      <c r="K161" s="141" t="s">
        <v>789</v>
      </c>
    </row>
    <row r="162" spans="1:11" ht="19.5" customHeight="1">
      <c r="A162" s="120" t="s">
        <v>511</v>
      </c>
      <c r="B162" s="114" t="s">
        <v>518</v>
      </c>
      <c r="C162" s="120" t="s">
        <v>790</v>
      </c>
      <c r="D162" s="120" t="s">
        <v>791</v>
      </c>
      <c r="E162" s="120">
        <v>250</v>
      </c>
      <c r="F162" s="121">
        <f t="shared" si="7"/>
        <v>0</v>
      </c>
      <c r="G162" s="122"/>
      <c r="H162" s="121"/>
      <c r="I162" s="121">
        <f t="shared" si="6"/>
        <v>0</v>
      </c>
      <c r="J162" s="138"/>
      <c r="K162" s="141" t="s">
        <v>792</v>
      </c>
    </row>
    <row r="163" spans="1:11" ht="19.5" customHeight="1">
      <c r="A163" s="120" t="s">
        <v>515</v>
      </c>
      <c r="B163" s="114" t="s">
        <v>793</v>
      </c>
      <c r="C163" s="114" t="s">
        <v>794</v>
      </c>
      <c r="D163" s="114" t="s">
        <v>348</v>
      </c>
      <c r="E163" s="120">
        <v>250</v>
      </c>
      <c r="F163" s="121">
        <f t="shared" si="7"/>
        <v>0</v>
      </c>
      <c r="G163" s="122"/>
      <c r="H163" s="121"/>
      <c r="I163" s="121">
        <f t="shared" si="6"/>
        <v>0</v>
      </c>
      <c r="J163" s="138"/>
      <c r="K163" s="141" t="s">
        <v>795</v>
      </c>
    </row>
    <row r="164" spans="1:11" ht="19.5" customHeight="1">
      <c r="A164" s="120" t="s">
        <v>519</v>
      </c>
      <c r="B164" s="114" t="s">
        <v>796</v>
      </c>
      <c r="C164" s="114" t="s">
        <v>797</v>
      </c>
      <c r="D164" s="114" t="s">
        <v>348</v>
      </c>
      <c r="E164" s="120">
        <v>300</v>
      </c>
      <c r="F164" s="121">
        <f t="shared" si="7"/>
        <v>0</v>
      </c>
      <c r="G164" s="122"/>
      <c r="H164" s="121"/>
      <c r="I164" s="121">
        <f t="shared" si="6"/>
        <v>0</v>
      </c>
      <c r="J164" s="138"/>
      <c r="K164" s="141" t="s">
        <v>798</v>
      </c>
    </row>
    <row r="165" spans="1:11" ht="19.5" customHeight="1">
      <c r="A165" s="120" t="s">
        <v>523</v>
      </c>
      <c r="B165" s="114" t="s">
        <v>796</v>
      </c>
      <c r="C165" s="114" t="s">
        <v>799</v>
      </c>
      <c r="D165" s="114" t="s">
        <v>348</v>
      </c>
      <c r="E165" s="120">
        <v>300</v>
      </c>
      <c r="F165" s="121">
        <f t="shared" si="7"/>
        <v>0</v>
      </c>
      <c r="G165" s="122"/>
      <c r="H165" s="121"/>
      <c r="I165" s="121">
        <f t="shared" si="6"/>
        <v>0</v>
      </c>
      <c r="J165" s="138"/>
      <c r="K165" s="141" t="s">
        <v>800</v>
      </c>
    </row>
    <row r="166" spans="1:11" ht="19.5" customHeight="1">
      <c r="A166" s="120" t="s">
        <v>526</v>
      </c>
      <c r="B166" s="114" t="s">
        <v>801</v>
      </c>
      <c r="C166" s="114" t="s">
        <v>802</v>
      </c>
      <c r="D166" s="114" t="s">
        <v>348</v>
      </c>
      <c r="E166" s="120">
        <v>900</v>
      </c>
      <c r="F166" s="121">
        <f t="shared" si="7"/>
        <v>0</v>
      </c>
      <c r="G166" s="122"/>
      <c r="H166" s="121"/>
      <c r="I166" s="121">
        <f t="shared" si="6"/>
        <v>0</v>
      </c>
      <c r="J166" s="138"/>
      <c r="K166" s="141" t="s">
        <v>803</v>
      </c>
    </row>
    <row r="167" spans="1:11" ht="19.5" customHeight="1">
      <c r="A167" s="120" t="s">
        <v>531</v>
      </c>
      <c r="B167" s="114" t="s">
        <v>801</v>
      </c>
      <c r="C167" s="114" t="s">
        <v>804</v>
      </c>
      <c r="D167" s="114" t="s">
        <v>348</v>
      </c>
      <c r="E167" s="120">
        <v>500</v>
      </c>
      <c r="F167" s="121">
        <f t="shared" si="7"/>
        <v>0</v>
      </c>
      <c r="G167" s="122"/>
      <c r="H167" s="121"/>
      <c r="I167" s="121">
        <f t="shared" si="6"/>
        <v>0</v>
      </c>
      <c r="J167" s="138"/>
      <c r="K167" s="141" t="s">
        <v>805</v>
      </c>
    </row>
    <row r="168" spans="1:11" ht="19.5" customHeight="1">
      <c r="A168" s="120" t="s">
        <v>535</v>
      </c>
      <c r="B168" s="114" t="s">
        <v>806</v>
      </c>
      <c r="C168" s="120" t="s">
        <v>807</v>
      </c>
      <c r="D168" s="114" t="s">
        <v>348</v>
      </c>
      <c r="E168" s="120">
        <v>300</v>
      </c>
      <c r="F168" s="121">
        <f t="shared" si="7"/>
        <v>0</v>
      </c>
      <c r="G168" s="122"/>
      <c r="H168" s="121"/>
      <c r="I168" s="121">
        <f t="shared" si="6"/>
        <v>0</v>
      </c>
      <c r="J168" s="138"/>
      <c r="K168" s="141" t="s">
        <v>808</v>
      </c>
    </row>
    <row r="169" spans="1:11" ht="19.5" customHeight="1">
      <c r="A169" s="120" t="s">
        <v>539</v>
      </c>
      <c r="B169" s="114" t="s">
        <v>809</v>
      </c>
      <c r="C169" s="120"/>
      <c r="D169" s="114" t="s">
        <v>72</v>
      </c>
      <c r="E169" s="120">
        <v>1000</v>
      </c>
      <c r="F169" s="121">
        <f t="shared" si="7"/>
        <v>0</v>
      </c>
      <c r="G169" s="122"/>
      <c r="H169" s="121"/>
      <c r="I169" s="121">
        <f t="shared" si="6"/>
        <v>0</v>
      </c>
      <c r="J169" s="138"/>
      <c r="K169" s="141" t="s">
        <v>810</v>
      </c>
    </row>
    <row r="170" spans="1:11" ht="19.5" customHeight="1">
      <c r="A170" s="123"/>
      <c r="B170" s="114" t="s">
        <v>811</v>
      </c>
      <c r="C170" s="120"/>
      <c r="D170" s="145" t="s">
        <v>225</v>
      </c>
      <c r="E170" s="123">
        <v>1</v>
      </c>
      <c r="F170" s="121"/>
      <c r="G170" s="125"/>
      <c r="H170" s="124"/>
      <c r="I170" s="121"/>
      <c r="J170" s="138"/>
      <c r="K170" s="141" t="s">
        <v>812</v>
      </c>
    </row>
    <row r="171" spans="1:11" ht="19.5" customHeight="1">
      <c r="A171" s="145" t="s">
        <v>813</v>
      </c>
      <c r="B171" s="114" t="s">
        <v>559</v>
      </c>
      <c r="C171" s="120"/>
      <c r="D171" s="123"/>
      <c r="E171" s="123"/>
      <c r="F171" s="121"/>
      <c r="G171" s="125"/>
      <c r="H171" s="124"/>
      <c r="I171" s="121"/>
      <c r="J171" s="138"/>
      <c r="K171" s="141" t="s">
        <v>814</v>
      </c>
    </row>
    <row r="172" spans="1:11" ht="19.5" customHeight="1">
      <c r="A172" s="123">
        <v>1</v>
      </c>
      <c r="B172" s="114" t="s">
        <v>562</v>
      </c>
      <c r="C172" s="120"/>
      <c r="D172" s="123"/>
      <c r="E172" s="120"/>
      <c r="F172" s="121"/>
      <c r="G172" s="122"/>
      <c r="H172" s="121"/>
      <c r="I172" s="121"/>
      <c r="J172" s="138"/>
      <c r="K172" s="141" t="s">
        <v>318</v>
      </c>
    </row>
    <row r="173" spans="1:11" ht="19.5" customHeight="1">
      <c r="A173" s="123" t="s">
        <v>476</v>
      </c>
      <c r="B173" s="114" t="s">
        <v>815</v>
      </c>
      <c r="C173" s="120"/>
      <c r="D173" s="123"/>
      <c r="E173" s="123"/>
      <c r="F173" s="121"/>
      <c r="G173" s="125"/>
      <c r="H173" s="124"/>
      <c r="I173" s="121"/>
      <c r="J173" s="138"/>
      <c r="K173" s="141" t="s">
        <v>816</v>
      </c>
    </row>
    <row r="174" spans="1:11" ht="19.5" customHeight="1">
      <c r="A174" s="123"/>
      <c r="B174" s="114" t="s">
        <v>817</v>
      </c>
      <c r="C174" s="114" t="s">
        <v>818</v>
      </c>
      <c r="D174" s="145" t="s">
        <v>344</v>
      </c>
      <c r="E174" s="123">
        <v>1</v>
      </c>
      <c r="F174" s="121">
        <f t="shared" si="7"/>
        <v>0</v>
      </c>
      <c r="G174" s="125"/>
      <c r="H174" s="124"/>
      <c r="I174" s="121">
        <f>E174*F174</f>
        <v>0</v>
      </c>
      <c r="J174" s="134" t="s">
        <v>341</v>
      </c>
      <c r="K174" s="141" t="s">
        <v>313</v>
      </c>
    </row>
    <row r="175" spans="1:11" ht="19.5" customHeight="1">
      <c r="A175" s="123"/>
      <c r="B175" s="114" t="s">
        <v>819</v>
      </c>
      <c r="C175" s="120"/>
      <c r="D175" s="145" t="s">
        <v>340</v>
      </c>
      <c r="E175" s="123">
        <v>1</v>
      </c>
      <c r="F175" s="121">
        <f t="shared" si="7"/>
        <v>0</v>
      </c>
      <c r="G175" s="125"/>
      <c r="H175" s="124"/>
      <c r="I175" s="121">
        <f>E175*F175</f>
        <v>0</v>
      </c>
      <c r="J175" s="134" t="s">
        <v>341</v>
      </c>
      <c r="K175" s="141" t="s">
        <v>820</v>
      </c>
    </row>
    <row r="176" spans="1:11" ht="19.5" customHeight="1">
      <c r="A176" s="123"/>
      <c r="B176" s="114" t="s">
        <v>821</v>
      </c>
      <c r="C176" s="120"/>
      <c r="D176" s="145" t="s">
        <v>344</v>
      </c>
      <c r="E176" s="123">
        <v>1</v>
      </c>
      <c r="F176" s="121">
        <f t="shared" si="7"/>
        <v>0</v>
      </c>
      <c r="G176" s="125"/>
      <c r="H176" s="124"/>
      <c r="I176" s="121">
        <f>E176*F176</f>
        <v>0</v>
      </c>
      <c r="J176" s="134" t="s">
        <v>341</v>
      </c>
      <c r="K176" s="141" t="s">
        <v>822</v>
      </c>
    </row>
    <row r="177" spans="1:11" ht="19.5" customHeight="1">
      <c r="A177" s="123"/>
      <c r="B177" s="120" t="s">
        <v>823</v>
      </c>
      <c r="C177" s="120"/>
      <c r="D177" s="145" t="s">
        <v>344</v>
      </c>
      <c r="E177" s="123">
        <v>1</v>
      </c>
      <c r="F177" s="121">
        <f t="shared" si="7"/>
        <v>0</v>
      </c>
      <c r="G177" s="125"/>
      <c r="H177" s="124"/>
      <c r="I177" s="121">
        <f>E177*F177</f>
        <v>0</v>
      </c>
      <c r="J177" s="134" t="s">
        <v>341</v>
      </c>
      <c r="K177" s="141" t="s">
        <v>824</v>
      </c>
    </row>
    <row r="178" spans="1:11" ht="57">
      <c r="A178" s="123" t="s">
        <v>482</v>
      </c>
      <c r="B178" s="114" t="s">
        <v>825</v>
      </c>
      <c r="C178" s="114" t="s">
        <v>826</v>
      </c>
      <c r="D178" s="145" t="s">
        <v>225</v>
      </c>
      <c r="E178" s="123">
        <v>1</v>
      </c>
      <c r="F178" s="121">
        <f t="shared" si="7"/>
        <v>0</v>
      </c>
      <c r="G178" s="125"/>
      <c r="H178" s="124"/>
      <c r="I178" s="121">
        <f aca="true" t="shared" si="9" ref="I178:I209">E178*F178</f>
        <v>0</v>
      </c>
      <c r="J178" s="134" t="s">
        <v>341</v>
      </c>
      <c r="K178" s="141" t="s">
        <v>827</v>
      </c>
    </row>
    <row r="179" spans="1:11" ht="19.5" customHeight="1">
      <c r="A179" s="123" t="s">
        <v>484</v>
      </c>
      <c r="B179" s="114" t="s">
        <v>828</v>
      </c>
      <c r="C179" s="114" t="s">
        <v>829</v>
      </c>
      <c r="D179" s="145" t="s">
        <v>436</v>
      </c>
      <c r="E179" s="123">
        <v>1</v>
      </c>
      <c r="F179" s="121">
        <f t="shared" si="7"/>
        <v>0</v>
      </c>
      <c r="G179" s="125"/>
      <c r="H179" s="124"/>
      <c r="I179" s="121">
        <f t="shared" si="9"/>
        <v>0</v>
      </c>
      <c r="J179" s="134" t="s">
        <v>341</v>
      </c>
      <c r="K179" s="141" t="s">
        <v>830</v>
      </c>
    </row>
    <row r="180" spans="1:11" ht="19.5" customHeight="1">
      <c r="A180" s="123" t="s">
        <v>487</v>
      </c>
      <c r="B180" s="114" t="s">
        <v>831</v>
      </c>
      <c r="C180" s="114" t="s">
        <v>832</v>
      </c>
      <c r="D180" s="145" t="s">
        <v>436</v>
      </c>
      <c r="E180" s="123">
        <v>1</v>
      </c>
      <c r="F180" s="121">
        <f t="shared" si="7"/>
        <v>0</v>
      </c>
      <c r="G180" s="125"/>
      <c r="H180" s="124"/>
      <c r="I180" s="121">
        <f t="shared" si="9"/>
        <v>0</v>
      </c>
      <c r="J180" s="134" t="s">
        <v>341</v>
      </c>
      <c r="K180" s="141" t="s">
        <v>833</v>
      </c>
    </row>
    <row r="181" spans="1:11" ht="19.5" customHeight="1">
      <c r="A181" s="123" t="s">
        <v>491</v>
      </c>
      <c r="B181" s="114" t="s">
        <v>834</v>
      </c>
      <c r="C181" s="120"/>
      <c r="D181" s="145" t="s">
        <v>436</v>
      </c>
      <c r="E181" s="123">
        <v>1</v>
      </c>
      <c r="F181" s="121">
        <f t="shared" si="7"/>
        <v>0</v>
      </c>
      <c r="G181" s="125"/>
      <c r="H181" s="124"/>
      <c r="I181" s="121">
        <f t="shared" si="9"/>
        <v>0</v>
      </c>
      <c r="J181" s="134" t="s">
        <v>341</v>
      </c>
      <c r="K181" s="141" t="s">
        <v>835</v>
      </c>
    </row>
    <row r="182" spans="1:11" ht="19.5" customHeight="1">
      <c r="A182" s="123" t="s">
        <v>495</v>
      </c>
      <c r="B182" s="114" t="s">
        <v>836</v>
      </c>
      <c r="C182" s="114" t="s">
        <v>837</v>
      </c>
      <c r="D182" s="145" t="s">
        <v>436</v>
      </c>
      <c r="E182" s="123">
        <v>1</v>
      </c>
      <c r="F182" s="121">
        <f t="shared" si="7"/>
        <v>0</v>
      </c>
      <c r="G182" s="125"/>
      <c r="H182" s="124"/>
      <c r="I182" s="121">
        <f t="shared" si="9"/>
        <v>0</v>
      </c>
      <c r="J182" s="134" t="s">
        <v>341</v>
      </c>
      <c r="K182" s="141" t="s">
        <v>838</v>
      </c>
    </row>
    <row r="183" spans="1:11" ht="19.5" customHeight="1">
      <c r="A183" s="123" t="s">
        <v>460</v>
      </c>
      <c r="B183" s="114" t="s">
        <v>839</v>
      </c>
      <c r="C183" s="120"/>
      <c r="D183" s="145" t="s">
        <v>436</v>
      </c>
      <c r="E183" s="123">
        <v>1</v>
      </c>
      <c r="F183" s="121">
        <f t="shared" si="7"/>
        <v>0</v>
      </c>
      <c r="G183" s="125"/>
      <c r="H183" s="124"/>
      <c r="I183" s="121">
        <f t="shared" si="9"/>
        <v>0</v>
      </c>
      <c r="J183" s="134" t="s">
        <v>341</v>
      </c>
      <c r="K183" s="141" t="s">
        <v>840</v>
      </c>
    </row>
    <row r="184" spans="1:11" ht="19.5" customHeight="1">
      <c r="A184" s="123" t="s">
        <v>464</v>
      </c>
      <c r="B184" s="120" t="s">
        <v>841</v>
      </c>
      <c r="C184" s="114" t="s">
        <v>842</v>
      </c>
      <c r="D184" s="145" t="s">
        <v>340</v>
      </c>
      <c r="E184" s="123">
        <v>1</v>
      </c>
      <c r="F184" s="121">
        <f t="shared" si="7"/>
        <v>0</v>
      </c>
      <c r="G184" s="125"/>
      <c r="H184" s="124"/>
      <c r="I184" s="121">
        <f t="shared" si="9"/>
        <v>0</v>
      </c>
      <c r="J184" s="134" t="s">
        <v>341</v>
      </c>
      <c r="K184" s="141" t="s">
        <v>843</v>
      </c>
    </row>
    <row r="185" spans="1:11" ht="19.5" customHeight="1">
      <c r="A185" s="123" t="s">
        <v>467</v>
      </c>
      <c r="B185" s="120" t="s">
        <v>844</v>
      </c>
      <c r="C185" s="120"/>
      <c r="D185" s="145" t="s">
        <v>344</v>
      </c>
      <c r="E185" s="123">
        <v>5</v>
      </c>
      <c r="F185" s="121">
        <f t="shared" si="7"/>
        <v>0</v>
      </c>
      <c r="G185" s="125"/>
      <c r="H185" s="124"/>
      <c r="I185" s="121">
        <f t="shared" si="9"/>
        <v>0</v>
      </c>
      <c r="J185" s="134" t="s">
        <v>341</v>
      </c>
      <c r="K185" s="141" t="s">
        <v>845</v>
      </c>
    </row>
    <row r="186" spans="1:11" ht="19.5" customHeight="1">
      <c r="A186" s="123" t="s">
        <v>471</v>
      </c>
      <c r="B186" s="120" t="s">
        <v>846</v>
      </c>
      <c r="C186" s="120"/>
      <c r="D186" s="145" t="s">
        <v>344</v>
      </c>
      <c r="E186" s="123">
        <v>1</v>
      </c>
      <c r="F186" s="121">
        <f t="shared" si="7"/>
        <v>0</v>
      </c>
      <c r="G186" s="125"/>
      <c r="H186" s="124"/>
      <c r="I186" s="121">
        <f t="shared" si="9"/>
        <v>0</v>
      </c>
      <c r="J186" s="134" t="s">
        <v>341</v>
      </c>
      <c r="K186" s="141" t="s">
        <v>847</v>
      </c>
    </row>
    <row r="187" spans="1:11" ht="19.5" customHeight="1">
      <c r="A187" s="123" t="s">
        <v>511</v>
      </c>
      <c r="B187" s="120" t="s">
        <v>848</v>
      </c>
      <c r="C187" s="120"/>
      <c r="D187" s="145" t="s">
        <v>344</v>
      </c>
      <c r="E187" s="123">
        <v>1</v>
      </c>
      <c r="F187" s="121">
        <f t="shared" si="7"/>
        <v>0</v>
      </c>
      <c r="G187" s="125"/>
      <c r="H187" s="124"/>
      <c r="I187" s="121">
        <f t="shared" si="9"/>
        <v>0</v>
      </c>
      <c r="J187" s="134" t="s">
        <v>341</v>
      </c>
      <c r="K187" s="141" t="s">
        <v>849</v>
      </c>
    </row>
    <row r="188" spans="1:11" ht="19.5" customHeight="1">
      <c r="A188" s="123" t="s">
        <v>515</v>
      </c>
      <c r="B188" s="120" t="s">
        <v>850</v>
      </c>
      <c r="C188" s="120"/>
      <c r="D188" s="145" t="s">
        <v>344</v>
      </c>
      <c r="E188" s="123">
        <v>1</v>
      </c>
      <c r="F188" s="121">
        <f t="shared" si="7"/>
        <v>0</v>
      </c>
      <c r="G188" s="125"/>
      <c r="H188" s="124"/>
      <c r="I188" s="121">
        <f t="shared" si="9"/>
        <v>0</v>
      </c>
      <c r="J188" s="134" t="s">
        <v>341</v>
      </c>
      <c r="K188" s="141" t="s">
        <v>851</v>
      </c>
    </row>
    <row r="189" spans="1:11" ht="19.5" customHeight="1">
      <c r="A189" s="123" t="s">
        <v>519</v>
      </c>
      <c r="B189" s="114" t="s">
        <v>852</v>
      </c>
      <c r="C189" s="114" t="s">
        <v>853</v>
      </c>
      <c r="D189" s="145" t="s">
        <v>344</v>
      </c>
      <c r="E189" s="123">
        <v>1</v>
      </c>
      <c r="F189" s="121">
        <f t="shared" si="7"/>
        <v>0</v>
      </c>
      <c r="G189" s="125"/>
      <c r="H189" s="124"/>
      <c r="I189" s="121">
        <f t="shared" si="9"/>
        <v>0</v>
      </c>
      <c r="J189" s="134" t="s">
        <v>341</v>
      </c>
      <c r="K189" s="141" t="s">
        <v>854</v>
      </c>
    </row>
    <row r="190" spans="1:11" ht="19.5" customHeight="1">
      <c r="A190" s="123">
        <v>2</v>
      </c>
      <c r="B190" s="114" t="s">
        <v>855</v>
      </c>
      <c r="C190" s="120"/>
      <c r="D190" s="145" t="s">
        <v>344</v>
      </c>
      <c r="E190" s="123">
        <v>1</v>
      </c>
      <c r="F190" s="121">
        <f t="shared" si="7"/>
        <v>0</v>
      </c>
      <c r="G190" s="125"/>
      <c r="H190" s="124"/>
      <c r="I190" s="121">
        <f t="shared" si="9"/>
        <v>0</v>
      </c>
      <c r="J190" s="134" t="s">
        <v>341</v>
      </c>
      <c r="K190" s="141" t="s">
        <v>856</v>
      </c>
    </row>
    <row r="191" spans="1:11" ht="19.5" customHeight="1">
      <c r="A191" s="123">
        <v>3</v>
      </c>
      <c r="B191" s="114" t="s">
        <v>857</v>
      </c>
      <c r="C191" s="120"/>
      <c r="D191" s="145" t="s">
        <v>436</v>
      </c>
      <c r="E191" s="123">
        <v>1</v>
      </c>
      <c r="F191" s="121">
        <f t="shared" si="7"/>
        <v>0</v>
      </c>
      <c r="G191" s="125"/>
      <c r="H191" s="124"/>
      <c r="I191" s="121">
        <f t="shared" si="9"/>
        <v>0</v>
      </c>
      <c r="J191" s="134" t="s">
        <v>341</v>
      </c>
      <c r="K191" s="141" t="s">
        <v>858</v>
      </c>
    </row>
    <row r="192" spans="1:11" ht="19.5" customHeight="1">
      <c r="A192" s="123" t="s">
        <v>476</v>
      </c>
      <c r="B192" s="114" t="s">
        <v>859</v>
      </c>
      <c r="C192" s="120"/>
      <c r="D192" s="145" t="s">
        <v>436</v>
      </c>
      <c r="E192" s="123">
        <v>1</v>
      </c>
      <c r="F192" s="121">
        <f t="shared" si="7"/>
        <v>0</v>
      </c>
      <c r="G192" s="125"/>
      <c r="H192" s="124"/>
      <c r="I192" s="121">
        <f t="shared" si="9"/>
        <v>0</v>
      </c>
      <c r="J192" s="134" t="s">
        <v>341</v>
      </c>
      <c r="K192" s="141" t="s">
        <v>860</v>
      </c>
    </row>
    <row r="193" spans="1:11" ht="19.5" customHeight="1">
      <c r="A193" s="123" t="s">
        <v>482</v>
      </c>
      <c r="B193" s="114" t="s">
        <v>861</v>
      </c>
      <c r="C193" s="120"/>
      <c r="D193" s="145" t="s">
        <v>436</v>
      </c>
      <c r="E193" s="123">
        <v>1</v>
      </c>
      <c r="F193" s="121">
        <f t="shared" si="7"/>
        <v>0</v>
      </c>
      <c r="G193" s="125"/>
      <c r="H193" s="124"/>
      <c r="I193" s="121">
        <f t="shared" si="9"/>
        <v>0</v>
      </c>
      <c r="J193" s="134" t="s">
        <v>341</v>
      </c>
      <c r="K193" s="141" t="s">
        <v>862</v>
      </c>
    </row>
    <row r="194" spans="1:11" ht="100.5">
      <c r="A194" s="145" t="s">
        <v>484</v>
      </c>
      <c r="B194" s="114" t="s">
        <v>863</v>
      </c>
      <c r="C194" s="120" t="s">
        <v>864</v>
      </c>
      <c r="D194" s="145" t="s">
        <v>436</v>
      </c>
      <c r="E194" s="123">
        <v>1</v>
      </c>
      <c r="F194" s="121">
        <f t="shared" si="7"/>
        <v>0</v>
      </c>
      <c r="G194" s="125"/>
      <c r="H194" s="124"/>
      <c r="I194" s="121">
        <f t="shared" si="9"/>
        <v>0</v>
      </c>
      <c r="J194" s="134" t="s">
        <v>341</v>
      </c>
      <c r="K194" s="141" t="s">
        <v>865</v>
      </c>
    </row>
    <row r="195" spans="1:11" ht="19.5" customHeight="1">
      <c r="A195" s="145" t="s">
        <v>487</v>
      </c>
      <c r="B195" s="114" t="s">
        <v>866</v>
      </c>
      <c r="C195" s="120" t="s">
        <v>867</v>
      </c>
      <c r="D195" s="145" t="s">
        <v>436</v>
      </c>
      <c r="E195" s="123">
        <v>1</v>
      </c>
      <c r="F195" s="121">
        <f t="shared" si="7"/>
        <v>0</v>
      </c>
      <c r="G195" s="125"/>
      <c r="H195" s="124"/>
      <c r="I195" s="121">
        <f t="shared" si="9"/>
        <v>0</v>
      </c>
      <c r="J195" s="134" t="s">
        <v>341</v>
      </c>
      <c r="K195" s="141" t="s">
        <v>868</v>
      </c>
    </row>
    <row r="196" spans="1:11" ht="19.5" customHeight="1">
      <c r="A196" s="123" t="s">
        <v>491</v>
      </c>
      <c r="B196" s="114" t="s">
        <v>869</v>
      </c>
      <c r="C196" s="120"/>
      <c r="D196" s="145" t="s">
        <v>436</v>
      </c>
      <c r="E196" s="123">
        <v>1</v>
      </c>
      <c r="F196" s="121">
        <f t="shared" si="7"/>
        <v>0</v>
      </c>
      <c r="G196" s="125"/>
      <c r="H196" s="124"/>
      <c r="I196" s="121">
        <f t="shared" si="9"/>
        <v>0</v>
      </c>
      <c r="J196" s="134" t="s">
        <v>341</v>
      </c>
      <c r="K196" s="141" t="s">
        <v>870</v>
      </c>
    </row>
    <row r="197" spans="1:11" ht="19.5" customHeight="1">
      <c r="A197" s="123" t="s">
        <v>495</v>
      </c>
      <c r="B197" s="114" t="s">
        <v>619</v>
      </c>
      <c r="C197" s="120"/>
      <c r="D197" s="145" t="s">
        <v>344</v>
      </c>
      <c r="E197" s="123">
        <v>1</v>
      </c>
      <c r="F197" s="121">
        <f t="shared" si="7"/>
        <v>0</v>
      </c>
      <c r="G197" s="125"/>
      <c r="H197" s="124"/>
      <c r="I197" s="121">
        <f t="shared" si="9"/>
        <v>0</v>
      </c>
      <c r="J197" s="134" t="s">
        <v>341</v>
      </c>
      <c r="K197" s="141" t="s">
        <v>871</v>
      </c>
    </row>
    <row r="198" spans="1:11" ht="19.5" customHeight="1">
      <c r="A198" s="123" t="s">
        <v>460</v>
      </c>
      <c r="B198" s="114" t="s">
        <v>872</v>
      </c>
      <c r="C198" s="120"/>
      <c r="D198" s="145" t="s">
        <v>344</v>
      </c>
      <c r="E198" s="123">
        <v>1</v>
      </c>
      <c r="F198" s="121">
        <f t="shared" si="7"/>
        <v>0</v>
      </c>
      <c r="G198" s="125"/>
      <c r="H198" s="124"/>
      <c r="I198" s="121">
        <f t="shared" si="9"/>
        <v>0</v>
      </c>
      <c r="J198" s="134" t="s">
        <v>341</v>
      </c>
      <c r="K198" s="141" t="s">
        <v>873</v>
      </c>
    </row>
    <row r="199" spans="1:11" ht="19.5" customHeight="1">
      <c r="A199" s="123" t="s">
        <v>464</v>
      </c>
      <c r="B199" s="114" t="s">
        <v>874</v>
      </c>
      <c r="C199" s="120"/>
      <c r="D199" s="145" t="s">
        <v>344</v>
      </c>
      <c r="E199" s="123">
        <v>1</v>
      </c>
      <c r="F199" s="121">
        <f t="shared" si="7"/>
        <v>0</v>
      </c>
      <c r="G199" s="125"/>
      <c r="H199" s="124"/>
      <c r="I199" s="121">
        <f t="shared" si="9"/>
        <v>0</v>
      </c>
      <c r="J199" s="134" t="s">
        <v>341</v>
      </c>
      <c r="K199" s="141" t="s">
        <v>875</v>
      </c>
    </row>
    <row r="200" spans="1:11" ht="19.5" customHeight="1">
      <c r="A200" s="123" t="s">
        <v>467</v>
      </c>
      <c r="B200" s="114" t="s">
        <v>876</v>
      </c>
      <c r="C200" s="120"/>
      <c r="D200" s="145" t="s">
        <v>344</v>
      </c>
      <c r="E200" s="123">
        <v>2</v>
      </c>
      <c r="F200" s="121">
        <f t="shared" si="7"/>
        <v>0</v>
      </c>
      <c r="G200" s="125"/>
      <c r="H200" s="124"/>
      <c r="I200" s="121">
        <f t="shared" si="9"/>
        <v>0</v>
      </c>
      <c r="J200" s="134" t="s">
        <v>341</v>
      </c>
      <c r="K200" s="141" t="s">
        <v>877</v>
      </c>
    </row>
    <row r="201" spans="1:11" ht="19.5" customHeight="1">
      <c r="A201" s="123" t="s">
        <v>471</v>
      </c>
      <c r="B201" s="114" t="s">
        <v>672</v>
      </c>
      <c r="C201" s="120"/>
      <c r="D201" s="145" t="s">
        <v>225</v>
      </c>
      <c r="E201" s="123">
        <v>1</v>
      </c>
      <c r="F201" s="121">
        <f t="shared" si="7"/>
        <v>0</v>
      </c>
      <c r="G201" s="125"/>
      <c r="H201" s="124"/>
      <c r="I201" s="121">
        <f t="shared" si="9"/>
        <v>0</v>
      </c>
      <c r="J201" s="134" t="s">
        <v>341</v>
      </c>
      <c r="K201" s="141" t="s">
        <v>878</v>
      </c>
    </row>
    <row r="202" spans="1:11" ht="19.5" customHeight="1">
      <c r="A202" s="123">
        <v>4</v>
      </c>
      <c r="B202" s="114" t="s">
        <v>879</v>
      </c>
      <c r="C202" s="120"/>
      <c r="D202" s="145" t="s">
        <v>436</v>
      </c>
      <c r="E202" s="123">
        <v>1</v>
      </c>
      <c r="F202" s="121">
        <f t="shared" si="7"/>
        <v>0</v>
      </c>
      <c r="G202" s="125"/>
      <c r="H202" s="124"/>
      <c r="I202" s="121">
        <f t="shared" si="9"/>
        <v>0</v>
      </c>
      <c r="J202" s="134" t="s">
        <v>341</v>
      </c>
      <c r="K202" s="141" t="s">
        <v>880</v>
      </c>
    </row>
    <row r="203" spans="1:11" ht="19.5" customHeight="1">
      <c r="A203" s="123" t="s">
        <v>476</v>
      </c>
      <c r="B203" s="120" t="s">
        <v>881</v>
      </c>
      <c r="C203" s="120"/>
      <c r="D203" s="145" t="s">
        <v>436</v>
      </c>
      <c r="E203" s="123">
        <v>1</v>
      </c>
      <c r="F203" s="121">
        <f t="shared" si="7"/>
        <v>0</v>
      </c>
      <c r="G203" s="125"/>
      <c r="H203" s="124"/>
      <c r="I203" s="121">
        <f t="shared" si="9"/>
        <v>0</v>
      </c>
      <c r="J203" s="134" t="s">
        <v>341</v>
      </c>
      <c r="K203" s="141" t="s">
        <v>882</v>
      </c>
    </row>
    <row r="204" spans="1:11" ht="19.5" customHeight="1">
      <c r="A204" s="123" t="s">
        <v>482</v>
      </c>
      <c r="B204" s="114" t="s">
        <v>883</v>
      </c>
      <c r="C204" s="120" t="s">
        <v>884</v>
      </c>
      <c r="D204" s="145" t="s">
        <v>436</v>
      </c>
      <c r="E204" s="123">
        <v>1</v>
      </c>
      <c r="F204" s="121">
        <f t="shared" si="7"/>
        <v>0</v>
      </c>
      <c r="G204" s="125"/>
      <c r="H204" s="124"/>
      <c r="I204" s="121">
        <f t="shared" si="9"/>
        <v>0</v>
      </c>
      <c r="J204" s="134" t="s">
        <v>341</v>
      </c>
      <c r="K204" s="141" t="s">
        <v>885</v>
      </c>
    </row>
    <row r="205" spans="1:11" ht="19.5" customHeight="1">
      <c r="A205" s="123" t="s">
        <v>484</v>
      </c>
      <c r="B205" s="114" t="s">
        <v>886</v>
      </c>
      <c r="C205" s="114" t="s">
        <v>887</v>
      </c>
      <c r="D205" s="145" t="s">
        <v>436</v>
      </c>
      <c r="E205" s="123">
        <v>1</v>
      </c>
      <c r="F205" s="121">
        <f t="shared" si="7"/>
        <v>0</v>
      </c>
      <c r="G205" s="125"/>
      <c r="H205" s="124"/>
      <c r="I205" s="121">
        <f t="shared" si="9"/>
        <v>0</v>
      </c>
      <c r="J205" s="134" t="s">
        <v>341</v>
      </c>
      <c r="K205" s="141" t="s">
        <v>888</v>
      </c>
    </row>
    <row r="206" spans="1:11" ht="19.5" customHeight="1">
      <c r="A206" s="123" t="s">
        <v>487</v>
      </c>
      <c r="B206" s="120" t="s">
        <v>889</v>
      </c>
      <c r="C206" s="120"/>
      <c r="D206" s="145" t="s">
        <v>436</v>
      </c>
      <c r="E206" s="123">
        <v>1</v>
      </c>
      <c r="F206" s="121">
        <f aca="true" t="shared" si="10" ref="F206:F215">G206+H206</f>
        <v>0</v>
      </c>
      <c r="G206" s="125"/>
      <c r="H206" s="124"/>
      <c r="I206" s="121">
        <f t="shared" si="9"/>
        <v>0</v>
      </c>
      <c r="J206" s="134" t="s">
        <v>341</v>
      </c>
      <c r="K206" s="141" t="s">
        <v>890</v>
      </c>
    </row>
    <row r="207" spans="1:11" ht="19.5" customHeight="1">
      <c r="A207" s="123" t="s">
        <v>491</v>
      </c>
      <c r="B207" s="114" t="s">
        <v>891</v>
      </c>
      <c r="C207" s="120"/>
      <c r="D207" s="145" t="s">
        <v>436</v>
      </c>
      <c r="E207" s="123">
        <v>1</v>
      </c>
      <c r="F207" s="121">
        <f t="shared" si="10"/>
        <v>0</v>
      </c>
      <c r="G207" s="125"/>
      <c r="H207" s="124"/>
      <c r="I207" s="121">
        <f t="shared" si="9"/>
        <v>0</v>
      </c>
      <c r="J207" s="134" t="s">
        <v>341</v>
      </c>
      <c r="K207" s="135"/>
    </row>
    <row r="208" spans="1:11" ht="19.5" customHeight="1">
      <c r="A208" s="123" t="s">
        <v>495</v>
      </c>
      <c r="B208" s="114" t="s">
        <v>892</v>
      </c>
      <c r="C208" s="120"/>
      <c r="D208" s="145" t="s">
        <v>340</v>
      </c>
      <c r="E208" s="123">
        <v>1</v>
      </c>
      <c r="F208" s="121">
        <f t="shared" si="10"/>
        <v>0</v>
      </c>
      <c r="G208" s="125"/>
      <c r="H208" s="124"/>
      <c r="I208" s="121">
        <f t="shared" si="9"/>
        <v>0</v>
      </c>
      <c r="J208" s="134" t="s">
        <v>341</v>
      </c>
      <c r="K208" s="135"/>
    </row>
    <row r="209" spans="1:11" ht="19.5" customHeight="1">
      <c r="A209" s="123" t="s">
        <v>460</v>
      </c>
      <c r="B209" s="114" t="s">
        <v>893</v>
      </c>
      <c r="C209" s="120"/>
      <c r="D209" s="145" t="s">
        <v>340</v>
      </c>
      <c r="E209" s="123">
        <v>2</v>
      </c>
      <c r="F209" s="121">
        <f t="shared" si="10"/>
        <v>0</v>
      </c>
      <c r="G209" s="125"/>
      <c r="H209" s="124"/>
      <c r="I209" s="121">
        <f t="shared" si="9"/>
        <v>0</v>
      </c>
      <c r="J209" s="134" t="s">
        <v>341</v>
      </c>
      <c r="K209" s="135"/>
    </row>
    <row r="210" spans="1:11" ht="19.5" customHeight="1">
      <c r="A210" s="123" t="s">
        <v>464</v>
      </c>
      <c r="B210" s="114" t="s">
        <v>894</v>
      </c>
      <c r="C210" s="120"/>
      <c r="D210" s="145" t="s">
        <v>340</v>
      </c>
      <c r="E210" s="123">
        <v>1</v>
      </c>
      <c r="F210" s="121">
        <f t="shared" si="10"/>
        <v>0</v>
      </c>
      <c r="G210" s="125"/>
      <c r="H210" s="124"/>
      <c r="I210" s="121">
        <f aca="true" t="shared" si="11" ref="I210:I241">E210*F210</f>
        <v>0</v>
      </c>
      <c r="J210" s="134" t="s">
        <v>341</v>
      </c>
      <c r="K210" s="135"/>
    </row>
    <row r="211" spans="1:11" ht="19.5" customHeight="1">
      <c r="A211" s="123" t="s">
        <v>467</v>
      </c>
      <c r="B211" s="114" t="s">
        <v>615</v>
      </c>
      <c r="C211" s="120"/>
      <c r="D211" s="145" t="s">
        <v>436</v>
      </c>
      <c r="E211" s="123">
        <v>1</v>
      </c>
      <c r="F211" s="121">
        <f t="shared" si="10"/>
        <v>0</v>
      </c>
      <c r="G211" s="125"/>
      <c r="H211" s="124"/>
      <c r="I211" s="121">
        <f t="shared" si="11"/>
        <v>0</v>
      </c>
      <c r="J211" s="134" t="s">
        <v>341</v>
      </c>
      <c r="K211" s="135"/>
    </row>
    <row r="212" spans="1:11" ht="19.5" customHeight="1">
      <c r="A212" s="123" t="s">
        <v>471</v>
      </c>
      <c r="B212" s="114" t="s">
        <v>895</v>
      </c>
      <c r="C212" s="120"/>
      <c r="D212" s="145" t="s">
        <v>436</v>
      </c>
      <c r="E212" s="123">
        <v>1</v>
      </c>
      <c r="F212" s="121">
        <f t="shared" si="10"/>
        <v>0</v>
      </c>
      <c r="G212" s="125"/>
      <c r="H212" s="124"/>
      <c r="I212" s="121">
        <f t="shared" si="11"/>
        <v>0</v>
      </c>
      <c r="J212" s="134" t="s">
        <v>341</v>
      </c>
      <c r="K212" s="135"/>
    </row>
    <row r="213" spans="1:11" ht="19.5" customHeight="1">
      <c r="A213" s="123">
        <v>5</v>
      </c>
      <c r="B213" s="114" t="s">
        <v>896</v>
      </c>
      <c r="C213" s="120"/>
      <c r="D213" s="145" t="s">
        <v>344</v>
      </c>
      <c r="E213" s="123">
        <v>1</v>
      </c>
      <c r="F213" s="121">
        <f t="shared" si="10"/>
        <v>0</v>
      </c>
      <c r="G213" s="125"/>
      <c r="H213" s="124"/>
      <c r="I213" s="121">
        <f t="shared" si="11"/>
        <v>0</v>
      </c>
      <c r="J213" s="134" t="s">
        <v>341</v>
      </c>
      <c r="K213" s="135"/>
    </row>
    <row r="214" spans="1:11" ht="19.5" customHeight="1">
      <c r="A214" s="123" t="s">
        <v>476</v>
      </c>
      <c r="B214" s="114" t="s">
        <v>897</v>
      </c>
      <c r="C214" s="114" t="s">
        <v>898</v>
      </c>
      <c r="D214" s="145" t="s">
        <v>436</v>
      </c>
      <c r="E214" s="123">
        <v>1</v>
      </c>
      <c r="F214" s="121">
        <f t="shared" si="10"/>
        <v>0</v>
      </c>
      <c r="G214" s="125"/>
      <c r="H214" s="124"/>
      <c r="I214" s="121">
        <f t="shared" si="11"/>
        <v>0</v>
      </c>
      <c r="J214" s="134" t="s">
        <v>341</v>
      </c>
      <c r="K214" s="135"/>
    </row>
    <row r="215" spans="1:11" ht="19.5" customHeight="1">
      <c r="A215" s="123" t="s">
        <v>482</v>
      </c>
      <c r="B215" s="114" t="s">
        <v>899</v>
      </c>
      <c r="C215" s="120" t="s">
        <v>900</v>
      </c>
      <c r="D215" s="145" t="s">
        <v>393</v>
      </c>
      <c r="E215" s="123">
        <v>7</v>
      </c>
      <c r="F215" s="121">
        <f t="shared" si="10"/>
        <v>0</v>
      </c>
      <c r="G215" s="125"/>
      <c r="H215" s="124"/>
      <c r="I215" s="121">
        <f t="shared" si="11"/>
        <v>0</v>
      </c>
      <c r="J215" s="134" t="s">
        <v>341</v>
      </c>
      <c r="K215" s="135"/>
    </row>
    <row r="216" spans="1:11" ht="19.5" customHeight="1">
      <c r="A216" s="123">
        <v>6</v>
      </c>
      <c r="B216" s="114" t="s">
        <v>901</v>
      </c>
      <c r="C216" s="120"/>
      <c r="D216" s="123"/>
      <c r="E216" s="123"/>
      <c r="F216" s="121"/>
      <c r="G216" s="125"/>
      <c r="H216" s="124"/>
      <c r="I216" s="121"/>
      <c r="J216" s="134"/>
      <c r="K216" s="135"/>
    </row>
    <row r="217" spans="1:11" ht="19.5" customHeight="1">
      <c r="A217" s="123" t="s">
        <v>476</v>
      </c>
      <c r="B217" s="114" t="s">
        <v>902</v>
      </c>
      <c r="C217" s="120"/>
      <c r="D217" s="145" t="s">
        <v>436</v>
      </c>
      <c r="E217" s="123">
        <v>2</v>
      </c>
      <c r="F217" s="121">
        <f aca="true" t="shared" si="12" ref="F217:F224">G217+H217</f>
        <v>0</v>
      </c>
      <c r="G217" s="125"/>
      <c r="H217" s="124"/>
      <c r="I217" s="121">
        <f t="shared" si="11"/>
        <v>0</v>
      </c>
      <c r="J217" s="134" t="s">
        <v>341</v>
      </c>
      <c r="K217" s="135"/>
    </row>
    <row r="218" spans="1:11" ht="19.5" customHeight="1">
      <c r="A218" s="123" t="s">
        <v>482</v>
      </c>
      <c r="B218" s="114" t="s">
        <v>903</v>
      </c>
      <c r="C218" s="120"/>
      <c r="D218" s="145" t="s">
        <v>436</v>
      </c>
      <c r="E218" s="123">
        <v>2</v>
      </c>
      <c r="F218" s="121">
        <f t="shared" si="12"/>
        <v>0</v>
      </c>
      <c r="G218" s="125"/>
      <c r="H218" s="124"/>
      <c r="I218" s="121">
        <f t="shared" si="11"/>
        <v>0</v>
      </c>
      <c r="J218" s="134" t="s">
        <v>341</v>
      </c>
      <c r="K218" s="135"/>
    </row>
    <row r="219" spans="1:11" ht="19.5" customHeight="1">
      <c r="A219" s="123" t="s">
        <v>484</v>
      </c>
      <c r="B219" s="114" t="s">
        <v>904</v>
      </c>
      <c r="C219" s="120"/>
      <c r="D219" s="145" t="s">
        <v>436</v>
      </c>
      <c r="E219" s="123">
        <v>2</v>
      </c>
      <c r="F219" s="121">
        <f t="shared" si="12"/>
        <v>0</v>
      </c>
      <c r="G219" s="125"/>
      <c r="H219" s="124"/>
      <c r="I219" s="121">
        <f t="shared" si="11"/>
        <v>0</v>
      </c>
      <c r="J219" s="134" t="s">
        <v>341</v>
      </c>
      <c r="K219" s="135"/>
    </row>
    <row r="220" spans="1:11" ht="19.5" customHeight="1">
      <c r="A220" s="123" t="s">
        <v>487</v>
      </c>
      <c r="B220" s="114" t="s">
        <v>905</v>
      </c>
      <c r="C220" s="120"/>
      <c r="D220" s="145" t="s">
        <v>436</v>
      </c>
      <c r="E220" s="123">
        <v>2</v>
      </c>
      <c r="F220" s="121">
        <f t="shared" si="12"/>
        <v>0</v>
      </c>
      <c r="G220" s="125"/>
      <c r="H220" s="124"/>
      <c r="I220" s="121">
        <f t="shared" si="11"/>
        <v>0</v>
      </c>
      <c r="J220" s="134" t="s">
        <v>341</v>
      </c>
      <c r="K220" s="135"/>
    </row>
    <row r="221" spans="1:11" ht="19.5" customHeight="1">
      <c r="A221" s="123" t="s">
        <v>491</v>
      </c>
      <c r="B221" s="114" t="s">
        <v>906</v>
      </c>
      <c r="C221" s="120" t="s">
        <v>907</v>
      </c>
      <c r="D221" s="145" t="s">
        <v>908</v>
      </c>
      <c r="E221" s="123">
        <v>1</v>
      </c>
      <c r="F221" s="121">
        <f t="shared" si="12"/>
        <v>0</v>
      </c>
      <c r="G221" s="125"/>
      <c r="H221" s="124"/>
      <c r="I221" s="121">
        <f t="shared" si="11"/>
        <v>0</v>
      </c>
      <c r="J221" s="134" t="s">
        <v>341</v>
      </c>
      <c r="K221" s="135"/>
    </row>
    <row r="222" spans="1:11" ht="19.5" customHeight="1">
      <c r="A222" s="123" t="s">
        <v>495</v>
      </c>
      <c r="B222" s="120" t="s">
        <v>909</v>
      </c>
      <c r="C222" s="120" t="s">
        <v>910</v>
      </c>
      <c r="D222" s="145" t="s">
        <v>436</v>
      </c>
      <c r="E222" s="123">
        <v>2</v>
      </c>
      <c r="F222" s="121">
        <f t="shared" si="12"/>
        <v>0</v>
      </c>
      <c r="G222" s="125"/>
      <c r="H222" s="124"/>
      <c r="I222" s="121">
        <f t="shared" si="11"/>
        <v>0</v>
      </c>
      <c r="J222" s="134" t="s">
        <v>341</v>
      </c>
      <c r="K222" s="135"/>
    </row>
    <row r="223" spans="1:11" ht="19.5" customHeight="1">
      <c r="A223" s="123" t="s">
        <v>460</v>
      </c>
      <c r="B223" s="114" t="s">
        <v>911</v>
      </c>
      <c r="C223" s="120" t="s">
        <v>912</v>
      </c>
      <c r="D223" s="145" t="s">
        <v>436</v>
      </c>
      <c r="E223" s="123">
        <v>1</v>
      </c>
      <c r="F223" s="121">
        <f t="shared" si="12"/>
        <v>0</v>
      </c>
      <c r="G223" s="125"/>
      <c r="H223" s="124"/>
      <c r="I223" s="121">
        <f t="shared" si="11"/>
        <v>0</v>
      </c>
      <c r="J223" s="134" t="s">
        <v>341</v>
      </c>
      <c r="K223" s="135"/>
    </row>
    <row r="224" spans="1:11" ht="19.5" customHeight="1">
      <c r="A224" s="123" t="s">
        <v>460</v>
      </c>
      <c r="B224" s="114" t="s">
        <v>913</v>
      </c>
      <c r="C224" s="120"/>
      <c r="D224" s="145" t="s">
        <v>436</v>
      </c>
      <c r="E224" s="123">
        <v>1</v>
      </c>
      <c r="F224" s="121">
        <f t="shared" si="12"/>
        <v>0</v>
      </c>
      <c r="G224" s="125"/>
      <c r="H224" s="124"/>
      <c r="I224" s="121">
        <f t="shared" si="11"/>
        <v>0</v>
      </c>
      <c r="J224" s="134" t="s">
        <v>341</v>
      </c>
      <c r="K224" s="135"/>
    </row>
    <row r="225" spans="1:11" ht="19.5" customHeight="1">
      <c r="A225" s="123">
        <v>8</v>
      </c>
      <c r="B225" s="114" t="s">
        <v>914</v>
      </c>
      <c r="C225" s="120"/>
      <c r="D225" s="123"/>
      <c r="E225" s="123"/>
      <c r="F225" s="121"/>
      <c r="G225" s="125"/>
      <c r="H225" s="124"/>
      <c r="I225" s="121"/>
      <c r="J225" s="138"/>
      <c r="K225" s="135"/>
    </row>
    <row r="226" spans="1:11" ht="19.5" customHeight="1">
      <c r="A226" s="123" t="s">
        <v>476</v>
      </c>
      <c r="B226" s="114" t="s">
        <v>915</v>
      </c>
      <c r="C226" s="114" t="s">
        <v>916</v>
      </c>
      <c r="D226" s="145" t="s">
        <v>344</v>
      </c>
      <c r="E226" s="123">
        <v>1</v>
      </c>
      <c r="F226" s="121">
        <f aca="true" t="shared" si="13" ref="F226:F236">G226+H226</f>
        <v>0</v>
      </c>
      <c r="G226" s="125"/>
      <c r="H226" s="124"/>
      <c r="I226" s="121">
        <f t="shared" si="11"/>
        <v>0</v>
      </c>
      <c r="J226" s="134" t="s">
        <v>341</v>
      </c>
      <c r="K226" s="135"/>
    </row>
    <row r="227" spans="1:11" ht="19.5" customHeight="1">
      <c r="A227" s="123" t="s">
        <v>482</v>
      </c>
      <c r="B227" s="114" t="s">
        <v>917</v>
      </c>
      <c r="C227" s="114" t="s">
        <v>918</v>
      </c>
      <c r="D227" s="145" t="s">
        <v>344</v>
      </c>
      <c r="E227" s="123">
        <v>1</v>
      </c>
      <c r="F227" s="121">
        <f t="shared" si="13"/>
        <v>0</v>
      </c>
      <c r="G227" s="125"/>
      <c r="H227" s="124"/>
      <c r="I227" s="121">
        <f t="shared" si="11"/>
        <v>0</v>
      </c>
      <c r="J227" s="134" t="s">
        <v>341</v>
      </c>
      <c r="K227" s="135"/>
    </row>
    <row r="228" spans="1:11" ht="19.5" customHeight="1">
      <c r="A228" s="123" t="s">
        <v>484</v>
      </c>
      <c r="B228" s="114" t="s">
        <v>919</v>
      </c>
      <c r="C228" s="120"/>
      <c r="D228" s="145" t="s">
        <v>344</v>
      </c>
      <c r="E228" s="123">
        <v>1</v>
      </c>
      <c r="F228" s="121">
        <f t="shared" si="13"/>
        <v>0</v>
      </c>
      <c r="G228" s="125"/>
      <c r="H228" s="124"/>
      <c r="I228" s="121">
        <f t="shared" si="11"/>
        <v>0</v>
      </c>
      <c r="J228" s="134" t="s">
        <v>341</v>
      </c>
      <c r="K228" s="135"/>
    </row>
    <row r="229" spans="1:11" ht="19.5" customHeight="1">
      <c r="A229" s="123">
        <v>9</v>
      </c>
      <c r="B229" s="114" t="s">
        <v>920</v>
      </c>
      <c r="C229" s="120"/>
      <c r="D229" s="123"/>
      <c r="E229" s="123"/>
      <c r="F229" s="121"/>
      <c r="G229" s="125"/>
      <c r="H229" s="124"/>
      <c r="I229" s="121"/>
      <c r="J229" s="138"/>
      <c r="K229" s="135"/>
    </row>
    <row r="230" spans="1:11" ht="19.5" customHeight="1">
      <c r="A230" s="123" t="s">
        <v>476</v>
      </c>
      <c r="B230" s="114" t="s">
        <v>621</v>
      </c>
      <c r="C230" s="120"/>
      <c r="D230" s="123"/>
      <c r="E230" s="123"/>
      <c r="F230" s="121"/>
      <c r="G230" s="125"/>
      <c r="H230" s="124"/>
      <c r="I230" s="121"/>
      <c r="J230" s="138"/>
      <c r="K230" s="135"/>
    </row>
    <row r="231" spans="1:11" ht="19.5" customHeight="1">
      <c r="A231" s="123" t="s">
        <v>921</v>
      </c>
      <c r="B231" s="114" t="s">
        <v>922</v>
      </c>
      <c r="C231" s="120" t="s">
        <v>923</v>
      </c>
      <c r="D231" s="123" t="s">
        <v>924</v>
      </c>
      <c r="E231" s="123">
        <v>3</v>
      </c>
      <c r="F231" s="121">
        <f t="shared" si="13"/>
        <v>0</v>
      </c>
      <c r="G231" s="125"/>
      <c r="H231" s="146"/>
      <c r="I231" s="121">
        <f t="shared" si="11"/>
        <v>0</v>
      </c>
      <c r="J231" s="138">
        <f>E231*H231</f>
        <v>0</v>
      </c>
      <c r="K231" s="135"/>
    </row>
    <row r="232" spans="1:11" ht="19.5" customHeight="1">
      <c r="A232" s="123" t="s">
        <v>925</v>
      </c>
      <c r="B232" s="114" t="s">
        <v>922</v>
      </c>
      <c r="C232" s="120" t="s">
        <v>926</v>
      </c>
      <c r="D232" s="123" t="s">
        <v>924</v>
      </c>
      <c r="E232" s="123">
        <v>1.5</v>
      </c>
      <c r="F232" s="121">
        <f t="shared" si="13"/>
        <v>0</v>
      </c>
      <c r="G232" s="125"/>
      <c r="H232" s="146"/>
      <c r="I232" s="121">
        <f t="shared" si="11"/>
        <v>0</v>
      </c>
      <c r="J232" s="138">
        <f>E232*H232</f>
        <v>0</v>
      </c>
      <c r="K232" s="135"/>
    </row>
    <row r="233" spans="1:11" ht="19.5" customHeight="1">
      <c r="A233" s="123" t="s">
        <v>927</v>
      </c>
      <c r="B233" s="114" t="s">
        <v>922</v>
      </c>
      <c r="C233" s="120" t="s">
        <v>928</v>
      </c>
      <c r="D233" s="123" t="s">
        <v>924</v>
      </c>
      <c r="E233" s="123">
        <v>1.5</v>
      </c>
      <c r="F233" s="121">
        <f t="shared" si="13"/>
        <v>0</v>
      </c>
      <c r="G233" s="125"/>
      <c r="H233" s="146"/>
      <c r="I233" s="121">
        <f t="shared" si="11"/>
        <v>0</v>
      </c>
      <c r="J233" s="138">
        <f>E233*H233</f>
        <v>0</v>
      </c>
      <c r="K233" s="135"/>
    </row>
    <row r="234" spans="1:11" ht="19.5" customHeight="1">
      <c r="A234" s="123" t="s">
        <v>929</v>
      </c>
      <c r="B234" s="114" t="s">
        <v>922</v>
      </c>
      <c r="C234" s="120" t="s">
        <v>930</v>
      </c>
      <c r="D234" s="123" t="s">
        <v>924</v>
      </c>
      <c r="E234" s="123">
        <v>4.4</v>
      </c>
      <c r="F234" s="121">
        <f t="shared" si="13"/>
        <v>0</v>
      </c>
      <c r="G234" s="125"/>
      <c r="H234" s="146"/>
      <c r="I234" s="121">
        <f t="shared" si="11"/>
        <v>0</v>
      </c>
      <c r="J234" s="138">
        <f>E234*H234</f>
        <v>0</v>
      </c>
      <c r="K234" s="135"/>
    </row>
    <row r="235" spans="1:11" ht="19.5" customHeight="1">
      <c r="A235" s="123" t="s">
        <v>931</v>
      </c>
      <c r="B235" s="114" t="s">
        <v>932</v>
      </c>
      <c r="C235" s="120" t="s">
        <v>933</v>
      </c>
      <c r="D235" s="123" t="s">
        <v>924</v>
      </c>
      <c r="E235" s="123">
        <v>0.6</v>
      </c>
      <c r="F235" s="121">
        <f t="shared" si="13"/>
        <v>0</v>
      </c>
      <c r="G235" s="125"/>
      <c r="H235" s="146"/>
      <c r="I235" s="121">
        <f t="shared" si="11"/>
        <v>0</v>
      </c>
      <c r="J235" s="138"/>
      <c r="K235" s="135"/>
    </row>
    <row r="236" spans="1:11" ht="19.5" customHeight="1">
      <c r="A236" s="123" t="s">
        <v>934</v>
      </c>
      <c r="B236" s="114" t="s">
        <v>932</v>
      </c>
      <c r="C236" s="120" t="s">
        <v>935</v>
      </c>
      <c r="D236" s="123" t="s">
        <v>924</v>
      </c>
      <c r="E236" s="123">
        <v>1.2</v>
      </c>
      <c r="F236" s="121">
        <f t="shared" si="13"/>
        <v>0</v>
      </c>
      <c r="G236" s="125"/>
      <c r="H236" s="146"/>
      <c r="I236" s="121">
        <f t="shared" si="11"/>
        <v>0</v>
      </c>
      <c r="J236" s="138"/>
      <c r="K236" s="135"/>
    </row>
    <row r="237" spans="1:11" ht="19.5" customHeight="1">
      <c r="A237" s="123" t="s">
        <v>484</v>
      </c>
      <c r="B237" s="114" t="s">
        <v>936</v>
      </c>
      <c r="C237" s="120"/>
      <c r="D237" s="123" t="s">
        <v>924</v>
      </c>
      <c r="E237" s="123">
        <v>2</v>
      </c>
      <c r="F237" s="121">
        <f aca="true" t="shared" si="14" ref="F237:F268">G237+H237</f>
        <v>0</v>
      </c>
      <c r="G237" s="146"/>
      <c r="H237" s="124"/>
      <c r="I237" s="121">
        <f t="shared" si="11"/>
        <v>0</v>
      </c>
      <c r="J237" s="138"/>
      <c r="K237" s="135"/>
    </row>
    <row r="238" spans="1:11" ht="19.5" customHeight="1">
      <c r="A238" s="123" t="s">
        <v>487</v>
      </c>
      <c r="B238" s="114" t="s">
        <v>580</v>
      </c>
      <c r="C238" s="120"/>
      <c r="D238" s="123" t="s">
        <v>924</v>
      </c>
      <c r="E238" s="123">
        <v>0.4</v>
      </c>
      <c r="F238" s="121">
        <f t="shared" si="14"/>
        <v>0</v>
      </c>
      <c r="G238" s="125"/>
      <c r="H238" s="124"/>
      <c r="I238" s="121">
        <f t="shared" si="11"/>
        <v>0</v>
      </c>
      <c r="J238" s="138"/>
      <c r="K238" s="135"/>
    </row>
    <row r="239" spans="1:11" ht="33" customHeight="1">
      <c r="A239" s="123">
        <v>10</v>
      </c>
      <c r="B239" s="114" t="s">
        <v>937</v>
      </c>
      <c r="C239" s="120" t="s">
        <v>938</v>
      </c>
      <c r="D239" s="145" t="s">
        <v>27</v>
      </c>
      <c r="E239" s="123">
        <v>1</v>
      </c>
      <c r="F239" s="121">
        <f t="shared" si="14"/>
        <v>0</v>
      </c>
      <c r="G239" s="125"/>
      <c r="H239" s="124"/>
      <c r="I239" s="121">
        <f t="shared" si="11"/>
        <v>0</v>
      </c>
      <c r="J239" s="134" t="s">
        <v>341</v>
      </c>
      <c r="K239" s="135"/>
    </row>
    <row r="240" spans="1:11" ht="19.5" customHeight="1">
      <c r="A240" s="123">
        <v>11</v>
      </c>
      <c r="B240" s="114" t="s">
        <v>875</v>
      </c>
      <c r="C240" s="120"/>
      <c r="D240" s="123"/>
      <c r="E240" s="123"/>
      <c r="F240" s="121"/>
      <c r="G240" s="125"/>
      <c r="H240" s="124"/>
      <c r="I240" s="121"/>
      <c r="J240" s="138"/>
      <c r="K240" s="135"/>
    </row>
    <row r="241" spans="1:11" ht="19.5" customHeight="1">
      <c r="A241" s="123" t="s">
        <v>476</v>
      </c>
      <c r="B241" s="114" t="s">
        <v>939</v>
      </c>
      <c r="C241" s="120"/>
      <c r="D241" s="145" t="s">
        <v>225</v>
      </c>
      <c r="E241" s="123">
        <v>1</v>
      </c>
      <c r="F241" s="121">
        <f t="shared" si="14"/>
        <v>0</v>
      </c>
      <c r="G241" s="125"/>
      <c r="H241" s="124"/>
      <c r="I241" s="121">
        <f>E241*F241</f>
        <v>0</v>
      </c>
      <c r="J241" s="138"/>
      <c r="K241" s="135"/>
    </row>
    <row r="242" spans="1:11" ht="19.5" customHeight="1">
      <c r="A242" s="123" t="s">
        <v>482</v>
      </c>
      <c r="B242" s="114" t="s">
        <v>940</v>
      </c>
      <c r="C242" s="120"/>
      <c r="D242" s="145" t="s">
        <v>225</v>
      </c>
      <c r="E242" s="123">
        <v>1</v>
      </c>
      <c r="F242" s="121">
        <f t="shared" si="14"/>
        <v>0</v>
      </c>
      <c r="G242" s="125"/>
      <c r="H242" s="124"/>
      <c r="I242" s="121">
        <f>E242*F242</f>
        <v>0</v>
      </c>
      <c r="J242" s="138"/>
      <c r="K242" s="135"/>
    </row>
    <row r="243" spans="1:11" ht="19.5" customHeight="1">
      <c r="A243" s="123" t="s">
        <v>484</v>
      </c>
      <c r="B243" s="114" t="s">
        <v>941</v>
      </c>
      <c r="C243" s="120"/>
      <c r="D243" s="145" t="s">
        <v>225</v>
      </c>
      <c r="E243" s="123">
        <v>1</v>
      </c>
      <c r="F243" s="121">
        <f t="shared" si="14"/>
        <v>0</v>
      </c>
      <c r="G243" s="125"/>
      <c r="H243" s="124"/>
      <c r="I243" s="121">
        <f>E243*F243</f>
        <v>0</v>
      </c>
      <c r="J243" s="138"/>
      <c r="K243" s="135"/>
    </row>
    <row r="244" spans="1:11" ht="33" customHeight="1">
      <c r="A244" s="123" t="s">
        <v>487</v>
      </c>
      <c r="B244" s="114" t="s">
        <v>942</v>
      </c>
      <c r="C244" s="120"/>
      <c r="D244" s="145" t="s">
        <v>225</v>
      </c>
      <c r="E244" s="123">
        <v>1</v>
      </c>
      <c r="F244" s="121">
        <f t="shared" si="14"/>
        <v>0</v>
      </c>
      <c r="G244" s="125"/>
      <c r="H244" s="124"/>
      <c r="I244" s="121">
        <f>E244*F244</f>
        <v>0</v>
      </c>
      <c r="J244" s="138"/>
      <c r="K244" s="135"/>
    </row>
    <row r="245" spans="1:11" ht="33.75" customHeight="1">
      <c r="A245" s="123" t="s">
        <v>491</v>
      </c>
      <c r="B245" s="114" t="s">
        <v>943</v>
      </c>
      <c r="C245" s="120"/>
      <c r="D245" s="145" t="s">
        <v>225</v>
      </c>
      <c r="E245" s="123">
        <v>1</v>
      </c>
      <c r="F245" s="121">
        <f t="shared" si="14"/>
        <v>0</v>
      </c>
      <c r="G245" s="125"/>
      <c r="H245" s="124"/>
      <c r="I245" s="121">
        <f>E245*F245</f>
        <v>0</v>
      </c>
      <c r="J245" s="138"/>
      <c r="K245" s="135"/>
    </row>
    <row r="246" spans="1:11" ht="19.5" customHeight="1">
      <c r="A246" s="145" t="s">
        <v>944</v>
      </c>
      <c r="B246" s="114" t="s">
        <v>945</v>
      </c>
      <c r="C246" s="120"/>
      <c r="D246" s="123"/>
      <c r="E246" s="123"/>
      <c r="F246" s="121"/>
      <c r="G246" s="125"/>
      <c r="H246" s="124"/>
      <c r="I246" s="121"/>
      <c r="J246" s="138"/>
      <c r="K246" s="135"/>
    </row>
    <row r="247" spans="1:11" ht="19.5" customHeight="1">
      <c r="A247" s="123">
        <v>1</v>
      </c>
      <c r="B247" s="120" t="s">
        <v>946</v>
      </c>
      <c r="C247" s="120"/>
      <c r="D247" s="145" t="s">
        <v>225</v>
      </c>
      <c r="E247" s="123">
        <v>1</v>
      </c>
      <c r="F247" s="121"/>
      <c r="G247" s="125"/>
      <c r="H247" s="124"/>
      <c r="I247" s="121"/>
      <c r="J247" s="134" t="s">
        <v>341</v>
      </c>
      <c r="K247" s="135"/>
    </row>
    <row r="248" spans="1:11" ht="19.5" customHeight="1">
      <c r="A248" s="123" t="s">
        <v>476</v>
      </c>
      <c r="B248" s="114" t="s">
        <v>947</v>
      </c>
      <c r="C248" s="120"/>
      <c r="D248" s="145" t="s">
        <v>344</v>
      </c>
      <c r="E248" s="123">
        <v>1</v>
      </c>
      <c r="F248" s="121">
        <f t="shared" si="14"/>
        <v>0</v>
      </c>
      <c r="G248" s="147"/>
      <c r="H248" s="124"/>
      <c r="I248" s="121">
        <f aca="true" t="shared" si="15" ref="I247:I278">E248*F248</f>
        <v>0</v>
      </c>
      <c r="J248" s="134" t="s">
        <v>341</v>
      </c>
      <c r="K248" s="135"/>
    </row>
    <row r="249" spans="1:11" ht="19.5" customHeight="1">
      <c r="A249" s="123" t="s">
        <v>482</v>
      </c>
      <c r="B249" s="120" t="s">
        <v>948</v>
      </c>
      <c r="C249" s="120" t="s">
        <v>949</v>
      </c>
      <c r="D249" s="145" t="s">
        <v>393</v>
      </c>
      <c r="E249" s="123">
        <v>2</v>
      </c>
      <c r="F249" s="121">
        <f t="shared" si="14"/>
        <v>0</v>
      </c>
      <c r="G249" s="125"/>
      <c r="H249" s="124"/>
      <c r="I249" s="121">
        <f t="shared" si="15"/>
        <v>0</v>
      </c>
      <c r="J249" s="134" t="s">
        <v>341</v>
      </c>
      <c r="K249" s="135"/>
    </row>
    <row r="250" spans="1:11" ht="19.5" customHeight="1">
      <c r="A250" s="123" t="s">
        <v>484</v>
      </c>
      <c r="B250" s="114" t="s">
        <v>950</v>
      </c>
      <c r="C250" s="120"/>
      <c r="D250" s="145" t="s">
        <v>393</v>
      </c>
      <c r="E250" s="123">
        <v>1</v>
      </c>
      <c r="F250" s="121">
        <f t="shared" si="14"/>
        <v>0</v>
      </c>
      <c r="G250" s="125"/>
      <c r="H250" s="124"/>
      <c r="I250" s="121">
        <f t="shared" si="15"/>
        <v>0</v>
      </c>
      <c r="J250" s="134" t="s">
        <v>341</v>
      </c>
      <c r="K250" s="135"/>
    </row>
    <row r="251" spans="1:11" ht="19.5" customHeight="1">
      <c r="A251" s="123" t="s">
        <v>487</v>
      </c>
      <c r="B251" s="120" t="s">
        <v>951</v>
      </c>
      <c r="C251" s="120"/>
      <c r="D251" s="145" t="s">
        <v>393</v>
      </c>
      <c r="E251" s="123">
        <v>2</v>
      </c>
      <c r="F251" s="121">
        <f t="shared" si="14"/>
        <v>0</v>
      </c>
      <c r="G251" s="125"/>
      <c r="H251" s="124"/>
      <c r="I251" s="121">
        <f t="shared" si="15"/>
        <v>0</v>
      </c>
      <c r="J251" s="134" t="s">
        <v>341</v>
      </c>
      <c r="K251" s="135"/>
    </row>
    <row r="252" spans="1:11" ht="19.5" customHeight="1">
      <c r="A252" s="123" t="s">
        <v>491</v>
      </c>
      <c r="B252" s="114" t="s">
        <v>952</v>
      </c>
      <c r="C252" s="120"/>
      <c r="D252" s="145" t="s">
        <v>953</v>
      </c>
      <c r="E252" s="123">
        <v>4</v>
      </c>
      <c r="F252" s="121">
        <f t="shared" si="14"/>
        <v>0</v>
      </c>
      <c r="G252" s="125"/>
      <c r="H252" s="124"/>
      <c r="I252" s="121">
        <f t="shared" si="15"/>
        <v>0</v>
      </c>
      <c r="J252" s="134" t="s">
        <v>341</v>
      </c>
      <c r="K252" s="135"/>
    </row>
    <row r="253" spans="1:11" ht="19.5" customHeight="1">
      <c r="A253" s="123">
        <v>2</v>
      </c>
      <c r="B253" s="120" t="s">
        <v>954</v>
      </c>
      <c r="C253" s="120"/>
      <c r="D253" s="145" t="s">
        <v>225</v>
      </c>
      <c r="E253" s="123">
        <v>1</v>
      </c>
      <c r="F253" s="121"/>
      <c r="G253" s="125"/>
      <c r="H253" s="124"/>
      <c r="I253" s="121"/>
      <c r="J253" s="134" t="s">
        <v>341</v>
      </c>
      <c r="K253" s="135"/>
    </row>
    <row r="254" spans="1:11" ht="19.5" customHeight="1">
      <c r="A254" s="123" t="s">
        <v>476</v>
      </c>
      <c r="B254" s="114" t="s">
        <v>947</v>
      </c>
      <c r="C254" s="120"/>
      <c r="D254" s="145" t="s">
        <v>344</v>
      </c>
      <c r="E254" s="123">
        <v>1</v>
      </c>
      <c r="F254" s="121">
        <f t="shared" si="14"/>
        <v>0</v>
      </c>
      <c r="G254" s="125"/>
      <c r="H254" s="124"/>
      <c r="I254" s="121">
        <f t="shared" si="15"/>
        <v>0</v>
      </c>
      <c r="J254" s="134" t="s">
        <v>341</v>
      </c>
      <c r="K254" s="135"/>
    </row>
    <row r="255" spans="1:11" ht="19.5" customHeight="1">
      <c r="A255" s="123" t="s">
        <v>482</v>
      </c>
      <c r="B255" s="120" t="s">
        <v>948</v>
      </c>
      <c r="C255" s="120" t="s">
        <v>949</v>
      </c>
      <c r="D255" s="145" t="s">
        <v>393</v>
      </c>
      <c r="E255" s="123">
        <v>2</v>
      </c>
      <c r="F255" s="121">
        <f t="shared" si="14"/>
        <v>0</v>
      </c>
      <c r="G255" s="125"/>
      <c r="H255" s="124"/>
      <c r="I255" s="121">
        <f t="shared" si="15"/>
        <v>0</v>
      </c>
      <c r="J255" s="134" t="s">
        <v>341</v>
      </c>
      <c r="K255" s="135"/>
    </row>
    <row r="256" spans="1:11" ht="19.5" customHeight="1">
      <c r="A256" s="123" t="s">
        <v>484</v>
      </c>
      <c r="B256" s="114" t="s">
        <v>950</v>
      </c>
      <c r="C256" s="120"/>
      <c r="D256" s="145" t="s">
        <v>393</v>
      </c>
      <c r="E256" s="123">
        <v>1</v>
      </c>
      <c r="F256" s="121">
        <f t="shared" si="14"/>
        <v>0</v>
      </c>
      <c r="G256" s="125"/>
      <c r="H256" s="124"/>
      <c r="I256" s="121">
        <f t="shared" si="15"/>
        <v>0</v>
      </c>
      <c r="J256" s="134" t="s">
        <v>341</v>
      </c>
      <c r="K256" s="135"/>
    </row>
    <row r="257" spans="1:11" ht="19.5" customHeight="1">
      <c r="A257" s="123" t="s">
        <v>487</v>
      </c>
      <c r="B257" s="120" t="s">
        <v>955</v>
      </c>
      <c r="C257" s="120"/>
      <c r="D257" s="145" t="s">
        <v>393</v>
      </c>
      <c r="E257" s="123">
        <v>2</v>
      </c>
      <c r="F257" s="121">
        <f t="shared" si="14"/>
        <v>0</v>
      </c>
      <c r="G257" s="125"/>
      <c r="H257" s="124"/>
      <c r="I257" s="121">
        <f t="shared" si="15"/>
        <v>0</v>
      </c>
      <c r="J257" s="134" t="s">
        <v>341</v>
      </c>
      <c r="K257" s="135"/>
    </row>
    <row r="258" spans="1:11" ht="19.5" customHeight="1">
      <c r="A258" s="123" t="s">
        <v>491</v>
      </c>
      <c r="B258" s="114" t="s">
        <v>952</v>
      </c>
      <c r="C258" s="120"/>
      <c r="D258" s="145" t="s">
        <v>953</v>
      </c>
      <c r="E258" s="123">
        <v>4</v>
      </c>
      <c r="F258" s="121">
        <f t="shared" si="14"/>
        <v>0</v>
      </c>
      <c r="G258" s="125"/>
      <c r="H258" s="124"/>
      <c r="I258" s="121">
        <f t="shared" si="15"/>
        <v>0</v>
      </c>
      <c r="J258" s="134" t="s">
        <v>341</v>
      </c>
      <c r="K258" s="135"/>
    </row>
    <row r="259" spans="1:11" ht="19.5" customHeight="1">
      <c r="A259" s="123">
        <v>3</v>
      </c>
      <c r="B259" s="114" t="s">
        <v>956</v>
      </c>
      <c r="C259" s="120"/>
      <c r="D259" s="145" t="s">
        <v>436</v>
      </c>
      <c r="E259" s="123">
        <v>1</v>
      </c>
      <c r="F259" s="121"/>
      <c r="G259" s="125"/>
      <c r="H259" s="124"/>
      <c r="I259" s="121"/>
      <c r="J259" s="134" t="s">
        <v>341</v>
      </c>
      <c r="K259" s="135"/>
    </row>
    <row r="260" spans="1:11" ht="19.5" customHeight="1">
      <c r="A260" s="123" t="s">
        <v>476</v>
      </c>
      <c r="B260" s="120" t="s">
        <v>957</v>
      </c>
      <c r="C260" s="120" t="s">
        <v>958</v>
      </c>
      <c r="D260" s="145" t="s">
        <v>344</v>
      </c>
      <c r="E260" s="123">
        <v>2</v>
      </c>
      <c r="F260" s="121">
        <f t="shared" si="14"/>
        <v>0</v>
      </c>
      <c r="G260" s="125"/>
      <c r="H260" s="124"/>
      <c r="I260" s="121">
        <f t="shared" si="15"/>
        <v>0</v>
      </c>
      <c r="J260" s="134" t="s">
        <v>341</v>
      </c>
      <c r="K260" s="135"/>
    </row>
    <row r="261" spans="1:11" ht="19.5" customHeight="1">
      <c r="A261" s="123" t="s">
        <v>482</v>
      </c>
      <c r="B261" s="120" t="s">
        <v>959</v>
      </c>
      <c r="C261" s="120" t="s">
        <v>960</v>
      </c>
      <c r="D261" s="145" t="s">
        <v>344</v>
      </c>
      <c r="E261" s="123">
        <v>4</v>
      </c>
      <c r="F261" s="121">
        <f t="shared" si="14"/>
        <v>0</v>
      </c>
      <c r="G261" s="125"/>
      <c r="H261" s="124"/>
      <c r="I261" s="121">
        <f t="shared" si="15"/>
        <v>0</v>
      </c>
      <c r="J261" s="134" t="s">
        <v>341</v>
      </c>
      <c r="K261" s="135"/>
    </row>
    <row r="262" spans="1:11" ht="19.5" customHeight="1">
      <c r="A262" s="123">
        <v>4</v>
      </c>
      <c r="B262" s="114" t="s">
        <v>961</v>
      </c>
      <c r="C262" s="120"/>
      <c r="D262" s="123"/>
      <c r="E262" s="123"/>
      <c r="F262" s="121"/>
      <c r="G262" s="125"/>
      <c r="H262" s="124"/>
      <c r="I262" s="121"/>
      <c r="J262" s="134" t="s">
        <v>341</v>
      </c>
      <c r="K262" s="135"/>
    </row>
    <row r="263" spans="1:11" ht="19.5" customHeight="1">
      <c r="A263" s="123" t="s">
        <v>476</v>
      </c>
      <c r="B263" s="114" t="s">
        <v>962</v>
      </c>
      <c r="C263" s="120" t="s">
        <v>963</v>
      </c>
      <c r="D263" s="145" t="s">
        <v>436</v>
      </c>
      <c r="E263" s="123">
        <v>2</v>
      </c>
      <c r="F263" s="121">
        <f t="shared" si="14"/>
        <v>0</v>
      </c>
      <c r="G263" s="125"/>
      <c r="H263" s="124"/>
      <c r="I263" s="121">
        <f t="shared" si="15"/>
        <v>0</v>
      </c>
      <c r="J263" s="134" t="s">
        <v>341</v>
      </c>
      <c r="K263" s="135"/>
    </row>
    <row r="264" spans="1:11" ht="19.5" customHeight="1">
      <c r="A264" s="123" t="s">
        <v>482</v>
      </c>
      <c r="B264" s="114" t="s">
        <v>964</v>
      </c>
      <c r="C264" s="120"/>
      <c r="D264" s="145" t="s">
        <v>436</v>
      </c>
      <c r="E264" s="123">
        <v>2</v>
      </c>
      <c r="F264" s="121">
        <f t="shared" si="14"/>
        <v>0</v>
      </c>
      <c r="G264" s="125"/>
      <c r="H264" s="124"/>
      <c r="I264" s="121">
        <f t="shared" si="15"/>
        <v>0</v>
      </c>
      <c r="J264" s="134" t="s">
        <v>341</v>
      </c>
      <c r="K264" s="135"/>
    </row>
    <row r="265" spans="1:11" ht="19.5" customHeight="1">
      <c r="A265" s="123" t="s">
        <v>484</v>
      </c>
      <c r="B265" s="114" t="s">
        <v>906</v>
      </c>
      <c r="C265" s="120" t="s">
        <v>965</v>
      </c>
      <c r="D265" s="145" t="s">
        <v>908</v>
      </c>
      <c r="E265" s="123">
        <v>2</v>
      </c>
      <c r="F265" s="121">
        <f t="shared" si="14"/>
        <v>0</v>
      </c>
      <c r="G265" s="125"/>
      <c r="H265" s="124"/>
      <c r="I265" s="121">
        <f t="shared" si="15"/>
        <v>0</v>
      </c>
      <c r="J265" s="134" t="s">
        <v>341</v>
      </c>
      <c r="K265" s="135"/>
    </row>
    <row r="266" spans="1:11" ht="19.5" customHeight="1">
      <c r="A266" s="123" t="s">
        <v>487</v>
      </c>
      <c r="B266" s="114" t="s">
        <v>966</v>
      </c>
      <c r="C266" s="120"/>
      <c r="D266" s="145" t="s">
        <v>344</v>
      </c>
      <c r="E266" s="123">
        <v>2</v>
      </c>
      <c r="F266" s="121">
        <f t="shared" si="14"/>
        <v>0</v>
      </c>
      <c r="G266" s="125"/>
      <c r="H266" s="124"/>
      <c r="I266" s="121">
        <f t="shared" si="15"/>
        <v>0</v>
      </c>
      <c r="J266" s="134" t="s">
        <v>341</v>
      </c>
      <c r="K266" s="135"/>
    </row>
    <row r="267" spans="1:11" ht="34.5" customHeight="1">
      <c r="A267" s="123">
        <v>5</v>
      </c>
      <c r="B267" s="114" t="s">
        <v>967</v>
      </c>
      <c r="C267" s="120" t="s">
        <v>968</v>
      </c>
      <c r="D267" s="145" t="s">
        <v>344</v>
      </c>
      <c r="E267" s="123">
        <v>1</v>
      </c>
      <c r="F267" s="121">
        <f t="shared" si="14"/>
        <v>0</v>
      </c>
      <c r="G267" s="125"/>
      <c r="H267" s="124"/>
      <c r="I267" s="121">
        <f t="shared" si="15"/>
        <v>0</v>
      </c>
      <c r="J267" s="134" t="s">
        <v>341</v>
      </c>
      <c r="K267" s="135"/>
    </row>
    <row r="268" spans="1:11" ht="19.5" customHeight="1">
      <c r="A268" s="123">
        <v>6</v>
      </c>
      <c r="B268" s="114" t="s">
        <v>875</v>
      </c>
      <c r="C268" s="120"/>
      <c r="D268" s="123"/>
      <c r="E268" s="123"/>
      <c r="F268" s="121"/>
      <c r="G268" s="125"/>
      <c r="H268" s="124"/>
      <c r="I268" s="121"/>
      <c r="J268" s="138"/>
      <c r="K268" s="135"/>
    </row>
    <row r="269" spans="1:11" ht="19.5" customHeight="1">
      <c r="A269" s="123" t="s">
        <v>338</v>
      </c>
      <c r="B269" s="120" t="s">
        <v>969</v>
      </c>
      <c r="C269" s="120"/>
      <c r="D269" s="114" t="s">
        <v>344</v>
      </c>
      <c r="E269" s="120">
        <v>4</v>
      </c>
      <c r="F269" s="121">
        <f aca="true" t="shared" si="16" ref="F269:F278">G269+H269</f>
        <v>0</v>
      </c>
      <c r="G269" s="122"/>
      <c r="H269" s="127"/>
      <c r="I269" s="121">
        <f t="shared" si="15"/>
        <v>0</v>
      </c>
      <c r="J269" s="134" t="s">
        <v>341</v>
      </c>
      <c r="K269" s="135"/>
    </row>
    <row r="270" spans="1:11" ht="19.5" customHeight="1">
      <c r="A270" s="123" t="s">
        <v>342</v>
      </c>
      <c r="B270" s="114" t="s">
        <v>970</v>
      </c>
      <c r="C270" s="120"/>
      <c r="D270" s="114" t="s">
        <v>971</v>
      </c>
      <c r="E270" s="120">
        <v>1</v>
      </c>
      <c r="F270" s="121">
        <f t="shared" si="16"/>
        <v>0</v>
      </c>
      <c r="G270" s="122"/>
      <c r="H270" s="127"/>
      <c r="I270" s="121">
        <f t="shared" si="15"/>
        <v>0</v>
      </c>
      <c r="J270" s="134" t="s">
        <v>341</v>
      </c>
      <c r="K270" s="135"/>
    </row>
    <row r="271" spans="1:11" ht="19.5" customHeight="1">
      <c r="A271" s="123" t="s">
        <v>345</v>
      </c>
      <c r="B271" s="114" t="s">
        <v>972</v>
      </c>
      <c r="C271" s="120"/>
      <c r="D271" s="114" t="s">
        <v>348</v>
      </c>
      <c r="E271" s="120">
        <v>200</v>
      </c>
      <c r="F271" s="121">
        <f t="shared" si="16"/>
        <v>0</v>
      </c>
      <c r="G271" s="122"/>
      <c r="H271" s="127"/>
      <c r="I271" s="121">
        <f t="shared" si="15"/>
        <v>0</v>
      </c>
      <c r="J271" s="134" t="s">
        <v>341</v>
      </c>
      <c r="K271" s="135"/>
    </row>
    <row r="272" spans="1:11" ht="19.5" customHeight="1">
      <c r="A272" s="123" t="s">
        <v>349</v>
      </c>
      <c r="B272" s="114" t="s">
        <v>973</v>
      </c>
      <c r="C272" s="120"/>
      <c r="D272" s="114" t="s">
        <v>348</v>
      </c>
      <c r="E272" s="120">
        <v>50</v>
      </c>
      <c r="F272" s="121">
        <f t="shared" si="16"/>
        <v>0</v>
      </c>
      <c r="G272" s="122"/>
      <c r="H272" s="127"/>
      <c r="I272" s="121">
        <f t="shared" si="15"/>
        <v>0</v>
      </c>
      <c r="J272" s="134" t="s">
        <v>341</v>
      </c>
      <c r="K272" s="135"/>
    </row>
    <row r="273" spans="1:11" ht="19.5" customHeight="1">
      <c r="A273" s="123" t="s">
        <v>352</v>
      </c>
      <c r="B273" s="114" t="s">
        <v>974</v>
      </c>
      <c r="C273" s="120"/>
      <c r="D273" s="114" t="s">
        <v>348</v>
      </c>
      <c r="E273" s="120">
        <v>100</v>
      </c>
      <c r="F273" s="121">
        <f t="shared" si="16"/>
        <v>0</v>
      </c>
      <c r="G273" s="122"/>
      <c r="H273" s="127"/>
      <c r="I273" s="121">
        <f t="shared" si="15"/>
        <v>0</v>
      </c>
      <c r="J273" s="134" t="s">
        <v>341</v>
      </c>
      <c r="K273" s="135"/>
    </row>
    <row r="274" spans="1:11" ht="19.5" customHeight="1">
      <c r="A274" s="123" t="s">
        <v>355</v>
      </c>
      <c r="B274" s="114" t="s">
        <v>975</v>
      </c>
      <c r="C274" s="120"/>
      <c r="D274" s="114" t="s">
        <v>348</v>
      </c>
      <c r="E274" s="120">
        <v>100</v>
      </c>
      <c r="F274" s="121">
        <f t="shared" si="16"/>
        <v>0</v>
      </c>
      <c r="G274" s="122"/>
      <c r="H274" s="127"/>
      <c r="I274" s="121">
        <f t="shared" si="15"/>
        <v>0</v>
      </c>
      <c r="J274" s="134" t="s">
        <v>341</v>
      </c>
      <c r="K274" s="135"/>
    </row>
    <row r="275" spans="1:11" ht="19.5" customHeight="1">
      <c r="A275" s="123" t="s">
        <v>357</v>
      </c>
      <c r="B275" s="114" t="s">
        <v>975</v>
      </c>
      <c r="C275" s="120"/>
      <c r="D275" s="114" t="s">
        <v>348</v>
      </c>
      <c r="E275" s="120">
        <v>200</v>
      </c>
      <c r="F275" s="121">
        <f t="shared" si="16"/>
        <v>0</v>
      </c>
      <c r="G275" s="122"/>
      <c r="H275" s="127"/>
      <c r="I275" s="121">
        <f t="shared" si="15"/>
        <v>0</v>
      </c>
      <c r="J275" s="134" t="s">
        <v>341</v>
      </c>
      <c r="K275" s="135"/>
    </row>
    <row r="276" spans="1:11" ht="19.5" customHeight="1">
      <c r="A276" s="123" t="s">
        <v>361</v>
      </c>
      <c r="B276" s="114" t="s">
        <v>975</v>
      </c>
      <c r="C276" s="120"/>
      <c r="D276" s="114" t="s">
        <v>348</v>
      </c>
      <c r="E276" s="120">
        <v>200</v>
      </c>
      <c r="F276" s="121">
        <f t="shared" si="16"/>
        <v>0</v>
      </c>
      <c r="G276" s="122"/>
      <c r="H276" s="127"/>
      <c r="I276" s="121">
        <f t="shared" si="15"/>
        <v>0</v>
      </c>
      <c r="J276" s="134" t="s">
        <v>341</v>
      </c>
      <c r="K276" s="135"/>
    </row>
    <row r="277" spans="1:11" ht="19.5" customHeight="1">
      <c r="A277" s="123" t="s">
        <v>365</v>
      </c>
      <c r="B277" s="114" t="s">
        <v>976</v>
      </c>
      <c r="C277" s="120"/>
      <c r="D277" s="114" t="s">
        <v>348</v>
      </c>
      <c r="E277" s="120">
        <v>50</v>
      </c>
      <c r="F277" s="121">
        <f t="shared" si="16"/>
        <v>0</v>
      </c>
      <c r="G277" s="122"/>
      <c r="H277" s="121"/>
      <c r="I277" s="121">
        <f t="shared" si="15"/>
        <v>0</v>
      </c>
      <c r="J277" s="138"/>
      <c r="K277" s="135"/>
    </row>
    <row r="278" spans="1:11" ht="19.5" customHeight="1">
      <c r="A278" s="123" t="s">
        <v>369</v>
      </c>
      <c r="B278" s="114" t="s">
        <v>977</v>
      </c>
      <c r="C278" s="120" t="s">
        <v>958</v>
      </c>
      <c r="D278" s="114" t="s">
        <v>348</v>
      </c>
      <c r="E278" s="120">
        <v>1200</v>
      </c>
      <c r="F278" s="121">
        <f t="shared" si="16"/>
        <v>0</v>
      </c>
      <c r="G278" s="122"/>
      <c r="H278" s="121"/>
      <c r="I278" s="121">
        <f t="shared" si="15"/>
        <v>0</v>
      </c>
      <c r="J278" s="138"/>
      <c r="K278" s="135"/>
    </row>
    <row r="279" spans="1:11" ht="19.5" customHeight="1">
      <c r="A279" s="145" t="s">
        <v>978</v>
      </c>
      <c r="B279" s="145" t="s">
        <v>979</v>
      </c>
      <c r="C279" s="120"/>
      <c r="D279" s="123"/>
      <c r="E279" s="123"/>
      <c r="F279" s="121"/>
      <c r="G279" s="125"/>
      <c r="H279" s="124"/>
      <c r="I279" s="121"/>
      <c r="J279" s="138"/>
      <c r="K279" s="135"/>
    </row>
    <row r="280" spans="1:11" ht="19.5" customHeight="1">
      <c r="A280" s="123">
        <v>1</v>
      </c>
      <c r="B280" s="145" t="s">
        <v>78</v>
      </c>
      <c r="C280" s="120"/>
      <c r="D280" s="123"/>
      <c r="E280" s="123"/>
      <c r="F280" s="121"/>
      <c r="G280" s="125"/>
      <c r="H280" s="124"/>
      <c r="I280" s="121"/>
      <c r="J280" s="138"/>
      <c r="K280" s="135"/>
    </row>
    <row r="281" spans="1:12" ht="19.5" customHeight="1">
      <c r="A281" s="123" t="s">
        <v>338</v>
      </c>
      <c r="B281" s="145" t="s">
        <v>417</v>
      </c>
      <c r="C281" s="120"/>
      <c r="D281" s="145" t="s">
        <v>225</v>
      </c>
      <c r="E281" s="123">
        <v>1</v>
      </c>
      <c r="F281" s="121">
        <f aca="true" t="shared" si="17" ref="F281:F285">G281+H281</f>
        <v>0</v>
      </c>
      <c r="G281" s="146"/>
      <c r="H281" s="124"/>
      <c r="I281" s="121">
        <f aca="true" t="shared" si="18" ref="I281:I285">E281*F281</f>
        <v>0</v>
      </c>
      <c r="J281" s="138"/>
      <c r="K281" s="135">
        <v>15000</v>
      </c>
      <c r="L281" s="135"/>
    </row>
    <row r="282" spans="1:12" ht="19.5" customHeight="1">
      <c r="A282" s="123" t="s">
        <v>342</v>
      </c>
      <c r="B282" s="145" t="s">
        <v>980</v>
      </c>
      <c r="C282" s="120"/>
      <c r="D282" s="145" t="s">
        <v>225</v>
      </c>
      <c r="E282" s="123">
        <v>1</v>
      </c>
      <c r="F282" s="121">
        <f t="shared" si="17"/>
        <v>0</v>
      </c>
      <c r="G282" s="146"/>
      <c r="H282" s="124"/>
      <c r="I282" s="121">
        <f t="shared" si="18"/>
        <v>0</v>
      </c>
      <c r="J282" s="138"/>
      <c r="K282" s="135">
        <v>80000</v>
      </c>
      <c r="L282" s="135"/>
    </row>
    <row r="283" spans="1:12" ht="19.5" customHeight="1">
      <c r="A283" s="123" t="s">
        <v>345</v>
      </c>
      <c r="B283" s="145" t="s">
        <v>466</v>
      </c>
      <c r="C283" s="120"/>
      <c r="D283" s="145" t="s">
        <v>225</v>
      </c>
      <c r="E283" s="123">
        <v>1</v>
      </c>
      <c r="F283" s="121">
        <f t="shared" si="17"/>
        <v>0</v>
      </c>
      <c r="G283" s="146"/>
      <c r="H283" s="124"/>
      <c r="I283" s="121">
        <f t="shared" si="18"/>
        <v>0</v>
      </c>
      <c r="J283" s="138"/>
      <c r="K283" s="135">
        <v>15000</v>
      </c>
      <c r="L283" s="135"/>
    </row>
    <row r="284" spans="1:12" ht="19.5" customHeight="1">
      <c r="A284" s="123" t="s">
        <v>349</v>
      </c>
      <c r="B284" s="145" t="s">
        <v>981</v>
      </c>
      <c r="C284" s="120"/>
      <c r="D284" s="145" t="s">
        <v>225</v>
      </c>
      <c r="E284" s="123">
        <v>1</v>
      </c>
      <c r="F284" s="121">
        <f t="shared" si="17"/>
        <v>0</v>
      </c>
      <c r="G284" s="146"/>
      <c r="H284" s="124"/>
      <c r="I284" s="121">
        <f t="shared" si="18"/>
        <v>0</v>
      </c>
      <c r="J284" s="138"/>
      <c r="K284" s="135">
        <v>100000</v>
      </c>
      <c r="L284" s="135"/>
    </row>
    <row r="285" spans="1:12" ht="19.5" customHeight="1">
      <c r="A285" s="123" t="s">
        <v>352</v>
      </c>
      <c r="B285" s="145" t="s">
        <v>982</v>
      </c>
      <c r="C285" s="120"/>
      <c r="D285" s="145" t="s">
        <v>225</v>
      </c>
      <c r="E285" s="123">
        <v>1</v>
      </c>
      <c r="F285" s="127">
        <f t="shared" si="17"/>
        <v>0</v>
      </c>
      <c r="G285" s="146"/>
      <c r="H285" s="124"/>
      <c r="I285" s="121">
        <f t="shared" si="18"/>
        <v>0</v>
      </c>
      <c r="J285" s="138"/>
      <c r="K285" s="135"/>
      <c r="L285" s="135"/>
    </row>
    <row r="286" spans="1:11" ht="19.5" customHeight="1">
      <c r="A286" s="148" t="s">
        <v>983</v>
      </c>
      <c r="B286" s="149"/>
      <c r="C286" s="149"/>
      <c r="D286" s="149"/>
      <c r="E286" s="149"/>
      <c r="F286" s="150"/>
      <c r="G286" s="151"/>
      <c r="H286" s="150"/>
      <c r="I286" s="121">
        <f>SUM(I7:I285)</f>
        <v>0</v>
      </c>
      <c r="J286" s="138"/>
      <c r="K286" s="135"/>
    </row>
  </sheetData>
  <sheetProtection/>
  <autoFilter ref="A2:K286"/>
  <mergeCells count="21">
    <mergeCell ref="A1:K1"/>
    <mergeCell ref="A3:K3"/>
    <mergeCell ref="A286:G286"/>
    <mergeCell ref="A30:A31"/>
    <mergeCell ref="A32:A33"/>
    <mergeCell ref="B30:B31"/>
    <mergeCell ref="B32:B33"/>
    <mergeCell ref="D30:D31"/>
    <mergeCell ref="D32:D33"/>
    <mergeCell ref="E30:E31"/>
    <mergeCell ref="E32:E33"/>
    <mergeCell ref="F30:F31"/>
    <mergeCell ref="F32:F33"/>
    <mergeCell ref="G30:G31"/>
    <mergeCell ref="G32:G33"/>
    <mergeCell ref="H30:H31"/>
    <mergeCell ref="H32:H33"/>
    <mergeCell ref="I30:I31"/>
    <mergeCell ref="I32:I33"/>
    <mergeCell ref="J30:J31"/>
    <mergeCell ref="J32:J33"/>
  </mergeCells>
  <printOptions/>
  <pageMargins left="0.7" right="0.7" top="0.75" bottom="0.75" header="0.3" footer="0.3"/>
  <pageSetup horizontalDpi="600" verticalDpi="600" orientation="portrait" paperSize="9" scale="48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="85" zoomScaleNormal="85" workbookViewId="0" topLeftCell="A1">
      <selection activeCell="F19" sqref="F4:F19"/>
    </sheetView>
  </sheetViews>
  <sheetFormatPr defaultColWidth="9.00390625" defaultRowHeight="19.5" customHeight="1"/>
  <cols>
    <col min="2" max="2" width="25.75390625" style="0" bestFit="1" customWidth="1"/>
    <col min="3" max="3" width="95.50390625" style="91" customWidth="1"/>
    <col min="4" max="4" width="5.00390625" style="0" bestFit="1" customWidth="1"/>
    <col min="5" max="5" width="6.75390625" style="0" bestFit="1" customWidth="1"/>
    <col min="6" max="6" width="15.875" style="0" bestFit="1" customWidth="1"/>
    <col min="8" max="8" width="9.00390625" style="92" customWidth="1"/>
    <col min="9" max="9" width="26.625" style="0" customWidth="1"/>
  </cols>
  <sheetData>
    <row r="1" spans="1:8" ht="19.5" customHeight="1">
      <c r="A1" s="93" t="s">
        <v>327</v>
      </c>
      <c r="B1" s="93" t="s">
        <v>328</v>
      </c>
      <c r="C1" s="93" t="s">
        <v>329</v>
      </c>
      <c r="D1" s="93" t="s">
        <v>17</v>
      </c>
      <c r="E1" s="93" t="s">
        <v>330</v>
      </c>
      <c r="F1" s="94" t="s">
        <v>19</v>
      </c>
      <c r="G1" s="94" t="s">
        <v>984</v>
      </c>
      <c r="H1" s="95" t="s">
        <v>207</v>
      </c>
    </row>
    <row r="2" spans="1:8" ht="19.5" customHeight="1">
      <c r="A2" s="96">
        <v>1</v>
      </c>
      <c r="B2" s="97" t="s">
        <v>689</v>
      </c>
      <c r="C2" s="98"/>
      <c r="D2" s="96"/>
      <c r="E2" s="96"/>
      <c r="F2" s="94"/>
      <c r="G2" s="94"/>
      <c r="H2" s="95"/>
    </row>
    <row r="3" spans="1:8" ht="19.5" customHeight="1">
      <c r="A3" s="96" t="s">
        <v>338</v>
      </c>
      <c r="B3" s="97" t="s">
        <v>985</v>
      </c>
      <c r="C3" s="98"/>
      <c r="D3" s="96"/>
      <c r="E3" s="96"/>
      <c r="F3" s="94"/>
      <c r="G3" s="94"/>
      <c r="H3" s="95"/>
    </row>
    <row r="4" spans="1:8" ht="28.5">
      <c r="A4" s="96"/>
      <c r="B4" s="97" t="s">
        <v>986</v>
      </c>
      <c r="C4" s="98" t="s">
        <v>987</v>
      </c>
      <c r="D4" s="97" t="s">
        <v>340</v>
      </c>
      <c r="E4" s="96">
        <v>2</v>
      </c>
      <c r="F4" s="99"/>
      <c r="G4" s="94"/>
      <c r="H4" s="95">
        <f aca="true" t="shared" si="0" ref="H4:H19">E4*F4+E4*G4</f>
        <v>0</v>
      </c>
    </row>
    <row r="5" spans="1:8" ht="28.5">
      <c r="A5" s="96"/>
      <c r="B5" s="97" t="s">
        <v>988</v>
      </c>
      <c r="C5" s="98" t="s">
        <v>989</v>
      </c>
      <c r="D5" s="97" t="s">
        <v>340</v>
      </c>
      <c r="E5" s="96">
        <v>2</v>
      </c>
      <c r="F5" s="99"/>
      <c r="G5" s="94"/>
      <c r="H5" s="95">
        <f t="shared" si="0"/>
        <v>0</v>
      </c>
    </row>
    <row r="6" spans="1:8" ht="19.5" customHeight="1">
      <c r="A6" s="96"/>
      <c r="B6" s="97" t="s">
        <v>990</v>
      </c>
      <c r="C6" s="98" t="s">
        <v>991</v>
      </c>
      <c r="D6" s="97" t="s">
        <v>340</v>
      </c>
      <c r="E6" s="96">
        <v>5</v>
      </c>
      <c r="F6" s="99"/>
      <c r="G6" s="94"/>
      <c r="H6" s="95">
        <f t="shared" si="0"/>
        <v>0</v>
      </c>
    </row>
    <row r="7" spans="1:8" ht="19.5" customHeight="1">
      <c r="A7" s="96"/>
      <c r="B7" s="97" t="s">
        <v>992</v>
      </c>
      <c r="C7" s="98" t="s">
        <v>993</v>
      </c>
      <c r="D7" s="97" t="s">
        <v>380</v>
      </c>
      <c r="E7" s="96">
        <v>2</v>
      </c>
      <c r="F7" s="99"/>
      <c r="G7" s="94"/>
      <c r="H7" s="95">
        <f t="shared" si="0"/>
        <v>0</v>
      </c>
    </row>
    <row r="8" spans="1:8" ht="19.5" customHeight="1">
      <c r="A8" s="96"/>
      <c r="B8" s="96"/>
      <c r="C8" s="98" t="s">
        <v>994</v>
      </c>
      <c r="D8" s="97" t="s">
        <v>380</v>
      </c>
      <c r="E8" s="96">
        <v>1</v>
      </c>
      <c r="F8" s="99"/>
      <c r="G8" s="94"/>
      <c r="H8" s="95">
        <f t="shared" si="0"/>
        <v>0</v>
      </c>
    </row>
    <row r="9" spans="1:8" ht="19.5" customHeight="1">
      <c r="A9" s="96"/>
      <c r="B9" s="97" t="s">
        <v>995</v>
      </c>
      <c r="C9" s="98" t="s">
        <v>996</v>
      </c>
      <c r="D9" s="97" t="s">
        <v>380</v>
      </c>
      <c r="E9" s="96">
        <v>1</v>
      </c>
      <c r="F9" s="100"/>
      <c r="G9" s="94"/>
      <c r="H9" s="95">
        <f t="shared" si="0"/>
        <v>0</v>
      </c>
    </row>
    <row r="10" spans="1:8" ht="19.5" customHeight="1">
      <c r="A10" s="96"/>
      <c r="B10" s="96"/>
      <c r="C10" s="101" t="s">
        <v>997</v>
      </c>
      <c r="D10" s="97" t="s">
        <v>380</v>
      </c>
      <c r="E10" s="96">
        <v>3</v>
      </c>
      <c r="F10" s="100"/>
      <c r="G10" s="94"/>
      <c r="H10" s="95"/>
    </row>
    <row r="11" spans="1:8" ht="19.5" customHeight="1">
      <c r="A11" s="96"/>
      <c r="B11" s="97" t="s">
        <v>998</v>
      </c>
      <c r="C11" s="98" t="s">
        <v>999</v>
      </c>
      <c r="D11" s="97" t="s">
        <v>31</v>
      </c>
      <c r="E11" s="96">
        <v>10</v>
      </c>
      <c r="F11" s="100"/>
      <c r="G11" s="94"/>
      <c r="H11" s="95">
        <f t="shared" si="0"/>
        <v>0</v>
      </c>
    </row>
    <row r="12" spans="1:8" ht="19.5" customHeight="1">
      <c r="A12" s="96"/>
      <c r="B12" s="96" t="s">
        <v>1000</v>
      </c>
      <c r="C12" s="101" t="s">
        <v>997</v>
      </c>
      <c r="D12" s="97" t="s">
        <v>348</v>
      </c>
      <c r="E12" s="96">
        <v>10</v>
      </c>
      <c r="F12" s="99"/>
      <c r="G12" s="94"/>
      <c r="H12" s="95">
        <f t="shared" si="0"/>
        <v>0</v>
      </c>
    </row>
    <row r="13" spans="1:8" ht="19.5" customHeight="1">
      <c r="A13" s="96"/>
      <c r="B13" s="97" t="s">
        <v>1001</v>
      </c>
      <c r="C13" s="98"/>
      <c r="D13" s="96" t="s">
        <v>1002</v>
      </c>
      <c r="E13" s="96">
        <v>2</v>
      </c>
      <c r="F13" s="99"/>
      <c r="G13" s="94"/>
      <c r="H13" s="95">
        <f t="shared" si="0"/>
        <v>0</v>
      </c>
    </row>
    <row r="14" spans="1:8" ht="19.5" customHeight="1">
      <c r="A14" s="96" t="s">
        <v>342</v>
      </c>
      <c r="B14" s="97" t="s">
        <v>1003</v>
      </c>
      <c r="C14" s="98"/>
      <c r="D14" s="96"/>
      <c r="E14" s="96"/>
      <c r="F14" s="99"/>
      <c r="G14" s="94"/>
      <c r="H14" s="95"/>
    </row>
    <row r="15" spans="1:8" ht="19.5" customHeight="1">
      <c r="A15" s="96"/>
      <c r="B15" s="97" t="s">
        <v>1004</v>
      </c>
      <c r="C15" s="98" t="s">
        <v>1005</v>
      </c>
      <c r="D15" s="97" t="s">
        <v>340</v>
      </c>
      <c r="E15" s="96">
        <v>2</v>
      </c>
      <c r="F15" s="100"/>
      <c r="G15" s="94"/>
      <c r="H15" s="95">
        <f t="shared" si="0"/>
        <v>0</v>
      </c>
    </row>
    <row r="16" spans="1:8" ht="28.5">
      <c r="A16" s="96"/>
      <c r="B16" s="97" t="s">
        <v>1006</v>
      </c>
      <c r="C16" s="98" t="s">
        <v>1007</v>
      </c>
      <c r="D16" s="97" t="s">
        <v>340</v>
      </c>
      <c r="E16" s="96">
        <v>1</v>
      </c>
      <c r="F16" s="100"/>
      <c r="G16" s="94"/>
      <c r="H16" s="95">
        <f t="shared" si="0"/>
        <v>0</v>
      </c>
    </row>
    <row r="17" spans="1:8" ht="28.5">
      <c r="A17" s="96"/>
      <c r="B17" s="97" t="s">
        <v>1008</v>
      </c>
      <c r="C17" s="98" t="s">
        <v>1009</v>
      </c>
      <c r="D17" s="97" t="s">
        <v>340</v>
      </c>
      <c r="E17" s="96">
        <v>6</v>
      </c>
      <c r="F17" s="100"/>
      <c r="G17" s="94"/>
      <c r="H17" s="95">
        <f t="shared" si="0"/>
        <v>0</v>
      </c>
    </row>
    <row r="18" spans="1:8" ht="28.5">
      <c r="A18" s="96"/>
      <c r="B18" s="97" t="s">
        <v>1008</v>
      </c>
      <c r="C18" s="98" t="s">
        <v>1010</v>
      </c>
      <c r="D18" s="97" t="s">
        <v>340</v>
      </c>
      <c r="E18" s="96">
        <v>3</v>
      </c>
      <c r="F18" s="100"/>
      <c r="G18" s="94"/>
      <c r="H18" s="95">
        <f t="shared" si="0"/>
        <v>0</v>
      </c>
    </row>
    <row r="19" spans="1:8" ht="28.5">
      <c r="A19" s="96"/>
      <c r="B19" s="97" t="s">
        <v>1011</v>
      </c>
      <c r="C19" s="98" t="s">
        <v>1012</v>
      </c>
      <c r="D19" s="97" t="s">
        <v>340</v>
      </c>
      <c r="E19" s="96">
        <v>4</v>
      </c>
      <c r="F19" s="100"/>
      <c r="G19" s="94"/>
      <c r="H19" s="95">
        <f t="shared" si="0"/>
        <v>0</v>
      </c>
    </row>
    <row r="20" spans="1:8" ht="36.75" customHeight="1">
      <c r="A20" s="102" t="s">
        <v>1013</v>
      </c>
      <c r="B20" s="103"/>
      <c r="C20" s="103"/>
      <c r="D20" s="103"/>
      <c r="E20" s="103"/>
      <c r="F20" s="103"/>
      <c r="G20" s="104"/>
      <c r="H20" s="105">
        <f>SUM(H4:H19)</f>
        <v>0</v>
      </c>
    </row>
  </sheetData>
  <sheetProtection/>
  <mergeCells count="1">
    <mergeCell ref="A20:G20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="115" zoomScaleNormal="115" zoomScaleSheetLayoutView="100" workbookViewId="0" topLeftCell="A1">
      <pane ySplit="1" topLeftCell="A26" activePane="bottomLeft" state="frozen"/>
      <selection pane="bottomLeft" activeCell="J5" sqref="J5:J14"/>
    </sheetView>
  </sheetViews>
  <sheetFormatPr defaultColWidth="9.00390625" defaultRowHeight="14.25"/>
  <cols>
    <col min="1" max="1" width="5.50390625" style="54" customWidth="1"/>
    <col min="2" max="2" width="26.625" style="54" customWidth="1"/>
    <col min="3" max="3" width="20.875" style="54" customWidth="1"/>
    <col min="4" max="4" width="4.875" style="54" customWidth="1"/>
    <col min="5" max="5" width="9.00390625" style="54" customWidth="1"/>
    <col min="6" max="7" width="9.00390625" style="55" customWidth="1"/>
    <col min="8" max="8" width="9.00390625" style="54" customWidth="1"/>
    <col min="9" max="9" width="28.75390625" style="54" customWidth="1"/>
    <col min="10" max="16384" width="9.00390625" style="54" customWidth="1"/>
  </cols>
  <sheetData>
    <row r="1" spans="1:9" ht="30.75">
      <c r="A1" s="56" t="s">
        <v>1014</v>
      </c>
      <c r="B1" s="56"/>
      <c r="C1" s="56"/>
      <c r="D1" s="56"/>
      <c r="E1" s="56"/>
      <c r="F1" s="57" t="s">
        <v>1015</v>
      </c>
      <c r="G1" s="57" t="s">
        <v>984</v>
      </c>
      <c r="H1" s="56" t="s">
        <v>13</v>
      </c>
      <c r="I1" s="87"/>
    </row>
    <row r="2" spans="1:9" ht="14.25">
      <c r="A2" s="58" t="s">
        <v>1016</v>
      </c>
      <c r="B2" s="59" t="s">
        <v>1017</v>
      </c>
      <c r="C2" s="60"/>
      <c r="D2" s="61" t="s">
        <v>225</v>
      </c>
      <c r="E2" s="60">
        <v>1</v>
      </c>
      <c r="F2" s="60"/>
      <c r="G2" s="60"/>
      <c r="H2" s="60"/>
      <c r="I2" s="60"/>
    </row>
    <row r="3" spans="1:9" ht="14.25">
      <c r="A3" s="62">
        <v>2</v>
      </c>
      <c r="B3" s="63" t="s">
        <v>1018</v>
      </c>
      <c r="C3" s="64"/>
      <c r="D3" s="62"/>
      <c r="E3" s="64"/>
      <c r="F3" s="62"/>
      <c r="G3" s="62"/>
      <c r="H3" s="64"/>
      <c r="I3" s="64"/>
    </row>
    <row r="4" spans="1:9" ht="14.25">
      <c r="A4" s="65">
        <v>2.1</v>
      </c>
      <c r="B4" s="66" t="s">
        <v>1019</v>
      </c>
      <c r="C4" s="67" t="s">
        <v>1020</v>
      </c>
      <c r="D4" s="68" t="s">
        <v>1021</v>
      </c>
      <c r="E4" s="60">
        <v>2</v>
      </c>
      <c r="F4" s="60"/>
      <c r="G4" s="60"/>
      <c r="H4" s="60">
        <f aca="true" t="shared" si="0" ref="H4:H31">E4*F4+E4*G4</f>
        <v>0</v>
      </c>
      <c r="I4" s="88"/>
    </row>
    <row r="5" spans="1:9" ht="14.25">
      <c r="A5" s="65">
        <v>2.2</v>
      </c>
      <c r="B5" s="66" t="s">
        <v>1022</v>
      </c>
      <c r="C5" s="67" t="s">
        <v>1023</v>
      </c>
      <c r="D5" s="68" t="s">
        <v>380</v>
      </c>
      <c r="E5" s="60">
        <v>1</v>
      </c>
      <c r="F5" s="60"/>
      <c r="G5" s="60"/>
      <c r="H5" s="60">
        <f t="shared" si="0"/>
        <v>0</v>
      </c>
      <c r="I5" s="88"/>
    </row>
    <row r="6" spans="1:9" ht="14.25">
      <c r="A6" s="65">
        <v>2.3</v>
      </c>
      <c r="B6" s="66" t="s">
        <v>752</v>
      </c>
      <c r="C6" s="67"/>
      <c r="D6" s="68" t="s">
        <v>380</v>
      </c>
      <c r="E6" s="60">
        <v>5</v>
      </c>
      <c r="F6" s="60"/>
      <c r="G6" s="60"/>
      <c r="H6" s="60">
        <f t="shared" si="0"/>
        <v>0</v>
      </c>
      <c r="I6" s="88"/>
    </row>
    <row r="7" spans="1:9" ht="14.25">
      <c r="A7" s="65">
        <v>2.4</v>
      </c>
      <c r="B7" s="66" t="s">
        <v>749</v>
      </c>
      <c r="C7" s="67"/>
      <c r="D7" s="68" t="s">
        <v>380</v>
      </c>
      <c r="E7" s="60">
        <v>5</v>
      </c>
      <c r="F7" s="60"/>
      <c r="G7" s="60"/>
      <c r="H7" s="60">
        <f t="shared" si="0"/>
        <v>0</v>
      </c>
      <c r="I7" s="88"/>
    </row>
    <row r="8" spans="1:9" ht="14.25">
      <c r="A8" s="65">
        <v>2.5</v>
      </c>
      <c r="B8" s="66" t="s">
        <v>1024</v>
      </c>
      <c r="C8" s="67"/>
      <c r="D8" s="68" t="s">
        <v>380</v>
      </c>
      <c r="E8" s="60">
        <v>1</v>
      </c>
      <c r="F8" s="60"/>
      <c r="G8" s="60"/>
      <c r="H8" s="60">
        <f t="shared" si="0"/>
        <v>0</v>
      </c>
      <c r="I8" s="88"/>
    </row>
    <row r="9" spans="1:9" ht="14.25">
      <c r="A9" s="65">
        <v>2.6</v>
      </c>
      <c r="B9" s="66" t="s">
        <v>1025</v>
      </c>
      <c r="C9" s="69" t="s">
        <v>1026</v>
      </c>
      <c r="D9" s="68" t="s">
        <v>380</v>
      </c>
      <c r="E9" s="60">
        <v>4</v>
      </c>
      <c r="F9" s="60"/>
      <c r="G9" s="60"/>
      <c r="H9" s="60">
        <f t="shared" si="0"/>
        <v>0</v>
      </c>
      <c r="I9" s="88"/>
    </row>
    <row r="10" spans="1:9" ht="14.25">
      <c r="A10" s="65">
        <v>2.7</v>
      </c>
      <c r="B10" s="66" t="s">
        <v>1027</v>
      </c>
      <c r="C10" s="70" t="s">
        <v>1028</v>
      </c>
      <c r="D10" s="68" t="s">
        <v>380</v>
      </c>
      <c r="E10" s="60">
        <v>1</v>
      </c>
      <c r="F10" s="60"/>
      <c r="G10" s="60"/>
      <c r="H10" s="60">
        <f t="shared" si="0"/>
        <v>0</v>
      </c>
      <c r="I10" s="88"/>
    </row>
    <row r="11" spans="1:9" ht="14.25">
      <c r="A11" s="65">
        <v>2.7</v>
      </c>
      <c r="B11" s="66" t="s">
        <v>1027</v>
      </c>
      <c r="C11" s="70" t="s">
        <v>1029</v>
      </c>
      <c r="D11" s="68" t="s">
        <v>380</v>
      </c>
      <c r="E11" s="60">
        <v>3</v>
      </c>
      <c r="F11" s="60"/>
      <c r="G11" s="60"/>
      <c r="H11" s="60">
        <f t="shared" si="0"/>
        <v>0</v>
      </c>
      <c r="I11" s="88"/>
    </row>
    <row r="12" spans="1:9" ht="14.25">
      <c r="A12" s="65">
        <v>2.8</v>
      </c>
      <c r="B12" s="66" t="s">
        <v>1030</v>
      </c>
      <c r="C12" s="71" t="s">
        <v>1031</v>
      </c>
      <c r="D12" s="68" t="s">
        <v>348</v>
      </c>
      <c r="E12" s="60">
        <v>300</v>
      </c>
      <c r="F12" s="60"/>
      <c r="G12" s="60"/>
      <c r="H12" s="60">
        <f t="shared" si="0"/>
        <v>0</v>
      </c>
      <c r="I12" s="89" t="s">
        <v>1032</v>
      </c>
    </row>
    <row r="13" spans="1:9" ht="14.25">
      <c r="A13" s="62">
        <v>3</v>
      </c>
      <c r="B13" s="63" t="s">
        <v>840</v>
      </c>
      <c r="C13" s="71"/>
      <c r="D13" s="65"/>
      <c r="E13" s="60"/>
      <c r="F13" s="60"/>
      <c r="G13" s="60"/>
      <c r="H13" s="60"/>
      <c r="I13" s="88"/>
    </row>
    <row r="14" spans="1:9" ht="24.75">
      <c r="A14" s="65">
        <v>3.1</v>
      </c>
      <c r="B14" s="66" t="s">
        <v>1033</v>
      </c>
      <c r="C14" s="72" t="s">
        <v>1034</v>
      </c>
      <c r="D14" s="68" t="s">
        <v>27</v>
      </c>
      <c r="E14" s="60">
        <v>3</v>
      </c>
      <c r="F14" s="60"/>
      <c r="G14" s="60"/>
      <c r="H14" s="60">
        <f t="shared" si="0"/>
        <v>0</v>
      </c>
      <c r="I14" s="88"/>
    </row>
    <row r="15" spans="1:9" ht="14.25">
      <c r="A15" s="65">
        <v>3.2</v>
      </c>
      <c r="B15" s="69" t="s">
        <v>1035</v>
      </c>
      <c r="C15" s="72" t="s">
        <v>1036</v>
      </c>
      <c r="D15" s="65" t="s">
        <v>23</v>
      </c>
      <c r="E15" s="60">
        <v>40</v>
      </c>
      <c r="F15" s="60"/>
      <c r="G15" s="60"/>
      <c r="H15" s="60">
        <f t="shared" si="0"/>
        <v>0</v>
      </c>
      <c r="I15" s="89" t="s">
        <v>1037</v>
      </c>
    </row>
    <row r="16" spans="1:9" ht="14.25">
      <c r="A16" s="65">
        <v>3.3</v>
      </c>
      <c r="B16" s="66" t="s">
        <v>1038</v>
      </c>
      <c r="C16" s="72" t="s">
        <v>1039</v>
      </c>
      <c r="D16" s="68" t="s">
        <v>27</v>
      </c>
      <c r="E16" s="73">
        <v>6</v>
      </c>
      <c r="F16" s="60"/>
      <c r="G16" s="60"/>
      <c r="H16" s="60">
        <f t="shared" si="0"/>
        <v>0</v>
      </c>
      <c r="I16" s="90" t="s">
        <v>1040</v>
      </c>
    </row>
    <row r="17" spans="1:9" s="54" customFormat="1" ht="14.25">
      <c r="A17" s="65">
        <v>3.4</v>
      </c>
      <c r="B17" s="74" t="s">
        <v>1041</v>
      </c>
      <c r="C17" s="69" t="s">
        <v>1042</v>
      </c>
      <c r="D17" s="68" t="s">
        <v>380</v>
      </c>
      <c r="E17" s="73">
        <v>12</v>
      </c>
      <c r="F17" s="60"/>
      <c r="G17" s="60"/>
      <c r="H17" s="60">
        <f t="shared" si="0"/>
        <v>0</v>
      </c>
      <c r="I17" s="88"/>
    </row>
    <row r="18" spans="1:9" s="54" customFormat="1" ht="27" customHeight="1">
      <c r="A18" s="65">
        <v>3.5</v>
      </c>
      <c r="B18" s="66" t="s">
        <v>179</v>
      </c>
      <c r="C18" s="75" t="s">
        <v>1043</v>
      </c>
      <c r="D18" s="68" t="s">
        <v>27</v>
      </c>
      <c r="E18" s="73">
        <v>1</v>
      </c>
      <c r="F18" s="60"/>
      <c r="G18" s="60"/>
      <c r="H18" s="60">
        <f t="shared" si="0"/>
        <v>0</v>
      </c>
      <c r="I18" s="88"/>
    </row>
    <row r="19" spans="1:9" ht="30" customHeight="1">
      <c r="A19" s="76" t="s">
        <v>1044</v>
      </c>
      <c r="B19" s="66" t="s">
        <v>1045</v>
      </c>
      <c r="C19" s="77" t="s">
        <v>1046</v>
      </c>
      <c r="D19" s="68" t="s">
        <v>27</v>
      </c>
      <c r="E19" s="60">
        <v>1</v>
      </c>
      <c r="F19" s="60"/>
      <c r="G19" s="60"/>
      <c r="H19" s="60">
        <f t="shared" si="0"/>
        <v>0</v>
      </c>
      <c r="I19" s="88"/>
    </row>
    <row r="20" spans="1:9" ht="14.25">
      <c r="A20" s="65">
        <v>3.7</v>
      </c>
      <c r="B20" s="66" t="s">
        <v>1047</v>
      </c>
      <c r="C20" s="78" t="s">
        <v>1048</v>
      </c>
      <c r="D20" s="68" t="s">
        <v>27</v>
      </c>
      <c r="E20" s="60">
        <v>2</v>
      </c>
      <c r="F20" s="60"/>
      <c r="G20" s="60"/>
      <c r="H20" s="60">
        <f t="shared" si="0"/>
        <v>0</v>
      </c>
      <c r="I20" s="88"/>
    </row>
    <row r="21" spans="1:9" ht="14.25">
      <c r="A21" s="62">
        <v>4</v>
      </c>
      <c r="B21" s="63" t="s">
        <v>856</v>
      </c>
      <c r="C21" s="71"/>
      <c r="D21" s="65"/>
      <c r="E21" s="60"/>
      <c r="F21" s="60"/>
      <c r="G21" s="60"/>
      <c r="H21" s="60"/>
      <c r="I21" s="88"/>
    </row>
    <row r="22" spans="1:9" ht="36">
      <c r="A22" s="65">
        <v>4.1</v>
      </c>
      <c r="B22" s="66" t="s">
        <v>1030</v>
      </c>
      <c r="C22" s="71" t="s">
        <v>1049</v>
      </c>
      <c r="D22" s="68" t="s">
        <v>348</v>
      </c>
      <c r="E22" s="60">
        <v>600</v>
      </c>
      <c r="F22" s="60"/>
      <c r="G22" s="60"/>
      <c r="H22" s="60">
        <f t="shared" si="0"/>
        <v>0</v>
      </c>
      <c r="I22" s="89" t="s">
        <v>1050</v>
      </c>
    </row>
    <row r="23" spans="1:9" ht="14.25">
      <c r="A23" s="62">
        <v>5</v>
      </c>
      <c r="B23" s="63" t="s">
        <v>1051</v>
      </c>
      <c r="C23" s="79"/>
      <c r="D23" s="60"/>
      <c r="E23" s="60"/>
      <c r="F23" s="60"/>
      <c r="G23" s="60"/>
      <c r="H23" s="60"/>
      <c r="I23" s="88"/>
    </row>
    <row r="24" spans="1:9" ht="51">
      <c r="A24" s="65">
        <v>5.1</v>
      </c>
      <c r="B24" s="66" t="s">
        <v>1052</v>
      </c>
      <c r="C24" s="69" t="s">
        <v>1053</v>
      </c>
      <c r="D24" s="68" t="s">
        <v>340</v>
      </c>
      <c r="E24" s="60">
        <v>2</v>
      </c>
      <c r="F24" s="60"/>
      <c r="G24" s="60"/>
      <c r="H24" s="60">
        <f t="shared" si="0"/>
        <v>0</v>
      </c>
      <c r="I24" s="90" t="s">
        <v>1054</v>
      </c>
    </row>
    <row r="25" spans="1:9" ht="14.25">
      <c r="A25" s="65">
        <v>5.2</v>
      </c>
      <c r="B25" s="66" t="s">
        <v>1055</v>
      </c>
      <c r="C25" s="69" t="s">
        <v>1056</v>
      </c>
      <c r="D25" s="68" t="s">
        <v>27</v>
      </c>
      <c r="E25" s="60">
        <v>1</v>
      </c>
      <c r="F25" s="60"/>
      <c r="G25" s="60"/>
      <c r="H25" s="60">
        <f t="shared" si="0"/>
        <v>0</v>
      </c>
      <c r="I25" s="90" t="s">
        <v>1057</v>
      </c>
    </row>
    <row r="26" spans="1:9" ht="54">
      <c r="A26" s="65">
        <v>5.3</v>
      </c>
      <c r="B26" s="66" t="s">
        <v>1058</v>
      </c>
      <c r="C26" s="69" t="s">
        <v>1059</v>
      </c>
      <c r="D26" s="68" t="s">
        <v>344</v>
      </c>
      <c r="E26" s="60">
        <v>1</v>
      </c>
      <c r="F26" s="60"/>
      <c r="G26" s="60"/>
      <c r="H26" s="60">
        <f t="shared" si="0"/>
        <v>0</v>
      </c>
      <c r="I26" s="90" t="s">
        <v>1060</v>
      </c>
    </row>
    <row r="27" spans="1:9" ht="14.25">
      <c r="A27" s="65">
        <v>5.5</v>
      </c>
      <c r="B27" s="66" t="s">
        <v>1061</v>
      </c>
      <c r="C27" s="71"/>
      <c r="D27" s="68" t="s">
        <v>758</v>
      </c>
      <c r="E27" s="60">
        <v>500</v>
      </c>
      <c r="F27" s="60"/>
      <c r="G27" s="60"/>
      <c r="H27" s="60">
        <f t="shared" si="0"/>
        <v>0</v>
      </c>
      <c r="I27" s="89"/>
    </row>
    <row r="28" spans="1:9" ht="14.25">
      <c r="A28" s="65">
        <v>6</v>
      </c>
      <c r="B28" s="63" t="s">
        <v>1062</v>
      </c>
      <c r="C28" s="71"/>
      <c r="D28" s="68"/>
      <c r="E28" s="80"/>
      <c r="F28" s="80"/>
      <c r="G28" s="80"/>
      <c r="H28" s="60"/>
      <c r="I28" s="88"/>
    </row>
    <row r="29" spans="1:9" ht="30">
      <c r="A29" s="65">
        <v>6.1</v>
      </c>
      <c r="B29" s="66" t="s">
        <v>1063</v>
      </c>
      <c r="C29" s="81" t="s">
        <v>1064</v>
      </c>
      <c r="D29" s="68" t="s">
        <v>344</v>
      </c>
      <c r="E29" s="60">
        <v>1</v>
      </c>
      <c r="F29" s="60"/>
      <c r="G29" s="60"/>
      <c r="H29" s="60">
        <f t="shared" si="0"/>
        <v>0</v>
      </c>
      <c r="I29" s="89"/>
    </row>
    <row r="30" spans="1:9" ht="21" customHeight="1">
      <c r="A30" s="65">
        <v>6.2</v>
      </c>
      <c r="B30" s="66" t="s">
        <v>1065</v>
      </c>
      <c r="C30" s="72" t="s">
        <v>1066</v>
      </c>
      <c r="D30" s="68" t="s">
        <v>340</v>
      </c>
      <c r="E30" s="60">
        <v>1</v>
      </c>
      <c r="F30" s="60"/>
      <c r="G30" s="60"/>
      <c r="H30" s="60">
        <f t="shared" si="0"/>
        <v>0</v>
      </c>
      <c r="I30" s="89"/>
    </row>
    <row r="31" spans="1:9" ht="54.75" customHeight="1">
      <c r="A31" s="76" t="s">
        <v>1067</v>
      </c>
      <c r="B31" s="82" t="s">
        <v>1068</v>
      </c>
      <c r="C31" s="69" t="s">
        <v>1069</v>
      </c>
      <c r="D31" s="61" t="s">
        <v>340</v>
      </c>
      <c r="E31" s="60">
        <v>2</v>
      </c>
      <c r="F31" s="60"/>
      <c r="G31" s="60"/>
      <c r="H31" s="60">
        <f t="shared" si="0"/>
        <v>0</v>
      </c>
      <c r="I31" s="89" t="s">
        <v>1070</v>
      </c>
    </row>
    <row r="32" spans="1:9" ht="25.5" customHeight="1">
      <c r="A32" s="83" t="s">
        <v>1071</v>
      </c>
      <c r="B32" s="84"/>
      <c r="C32" s="84"/>
      <c r="D32" s="84"/>
      <c r="E32" s="84"/>
      <c r="F32" s="84"/>
      <c r="G32" s="85"/>
      <c r="H32" s="86">
        <f>SUM(H4:H31)</f>
        <v>0</v>
      </c>
      <c r="I32" s="86"/>
    </row>
  </sheetData>
  <sheetProtection/>
  <mergeCells count="2">
    <mergeCell ref="B3:I3"/>
    <mergeCell ref="A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zoomScale="115" zoomScaleNormal="115" zoomScaleSheetLayoutView="100" workbookViewId="0" topLeftCell="A1">
      <selection activeCell="G6" sqref="G6"/>
    </sheetView>
  </sheetViews>
  <sheetFormatPr defaultColWidth="7.75390625" defaultRowHeight="14.25"/>
  <cols>
    <col min="1" max="1" width="8.00390625" style="30" bestFit="1" customWidth="1"/>
    <col min="2" max="2" width="17.00390625" style="30" customWidth="1"/>
    <col min="3" max="3" width="6.625" style="30" bestFit="1" customWidth="1"/>
    <col min="4" max="4" width="9.375" style="30" customWidth="1"/>
    <col min="5" max="5" width="11.625" style="30" customWidth="1"/>
    <col min="6" max="6" width="12.125" style="30" customWidth="1"/>
    <col min="7" max="7" width="17.00390625" style="31" customWidth="1"/>
    <col min="8" max="8" width="10.625" style="31" bestFit="1" customWidth="1"/>
    <col min="9" max="16384" width="7.75390625" style="30" customWidth="1"/>
  </cols>
  <sheetData>
    <row r="1" spans="1:16" s="30" customFormat="1" ht="42" customHeight="1">
      <c r="A1" s="32" t="s">
        <v>1072</v>
      </c>
      <c r="B1" s="32"/>
      <c r="C1" s="32"/>
      <c r="D1" s="32"/>
      <c r="E1" s="32"/>
      <c r="F1" s="32"/>
      <c r="G1" s="32"/>
      <c r="H1" s="31"/>
      <c r="I1" s="53"/>
      <c r="J1" s="53"/>
      <c r="K1" s="53"/>
      <c r="L1" s="53"/>
      <c r="M1" s="53"/>
      <c r="N1" s="53"/>
      <c r="O1" s="53"/>
      <c r="P1" s="53"/>
    </row>
    <row r="2" spans="1:16" s="30" customFormat="1" ht="40.5" customHeight="1">
      <c r="A2" s="33" t="s">
        <v>1</v>
      </c>
      <c r="B2" s="33" t="s">
        <v>1073</v>
      </c>
      <c r="C2" s="33" t="s">
        <v>17</v>
      </c>
      <c r="D2" s="34" t="s">
        <v>18</v>
      </c>
      <c r="E2" s="34" t="s">
        <v>1074</v>
      </c>
      <c r="F2" s="35" t="s">
        <v>1075</v>
      </c>
      <c r="G2" s="36" t="s">
        <v>4</v>
      </c>
      <c r="H2" s="31"/>
      <c r="I2" s="53"/>
      <c r="J2" s="53"/>
      <c r="K2" s="53"/>
      <c r="L2" s="53"/>
      <c r="M2" s="53"/>
      <c r="N2" s="53"/>
      <c r="O2" s="53"/>
      <c r="P2" s="53"/>
    </row>
    <row r="3" spans="1:8" s="30" customFormat="1" ht="22.5" customHeight="1">
      <c r="A3" s="37">
        <v>1</v>
      </c>
      <c r="B3" s="38" t="s">
        <v>1076</v>
      </c>
      <c r="C3" s="39" t="s">
        <v>225</v>
      </c>
      <c r="D3" s="40">
        <v>1</v>
      </c>
      <c r="E3" s="41"/>
      <c r="F3" s="41">
        <f aca="true" t="shared" si="0" ref="F3:F6">D3*E3</f>
        <v>0</v>
      </c>
      <c r="G3" s="42"/>
      <c r="H3" s="43"/>
    </row>
    <row r="4" spans="1:8" s="30" customFormat="1" ht="22.5" customHeight="1">
      <c r="A4" s="37">
        <v>2</v>
      </c>
      <c r="B4" s="38" t="s">
        <v>1077</v>
      </c>
      <c r="C4" s="39" t="s">
        <v>225</v>
      </c>
      <c r="D4" s="40">
        <v>1</v>
      </c>
      <c r="E4" s="41"/>
      <c r="F4" s="41">
        <f t="shared" si="0"/>
        <v>0</v>
      </c>
      <c r="G4" s="42"/>
      <c r="H4" s="43"/>
    </row>
    <row r="5" spans="1:8" s="30" customFormat="1" ht="22.5" customHeight="1">
      <c r="A5" s="37">
        <v>3</v>
      </c>
      <c r="B5" s="44" t="s">
        <v>1078</v>
      </c>
      <c r="C5" s="45" t="s">
        <v>225</v>
      </c>
      <c r="D5" s="40">
        <v>1</v>
      </c>
      <c r="E5" s="41"/>
      <c r="F5" s="41">
        <f t="shared" si="0"/>
        <v>0</v>
      </c>
      <c r="G5" s="42"/>
      <c r="H5" s="43"/>
    </row>
    <row r="6" spans="1:8" s="30" customFormat="1" ht="33" customHeight="1">
      <c r="A6" s="37">
        <v>4</v>
      </c>
      <c r="B6" s="46" t="s">
        <v>1079</v>
      </c>
      <c r="C6" s="39" t="s">
        <v>225</v>
      </c>
      <c r="D6" s="40">
        <v>1</v>
      </c>
      <c r="E6" s="41"/>
      <c r="F6" s="41">
        <f t="shared" si="0"/>
        <v>0</v>
      </c>
      <c r="G6" s="47"/>
      <c r="H6" s="43"/>
    </row>
    <row r="7" spans="1:8" s="30" customFormat="1" ht="33" customHeight="1">
      <c r="A7" s="37">
        <v>5</v>
      </c>
      <c r="B7" s="48" t="s">
        <v>1080</v>
      </c>
      <c r="C7" s="39" t="s">
        <v>225</v>
      </c>
      <c r="D7" s="40">
        <v>1</v>
      </c>
      <c r="E7" s="41"/>
      <c r="F7" s="41"/>
      <c r="G7" s="47"/>
      <c r="H7" s="43"/>
    </row>
    <row r="8" spans="1:8" s="30" customFormat="1" ht="33" customHeight="1">
      <c r="A8" s="37">
        <v>6</v>
      </c>
      <c r="B8" s="48" t="s">
        <v>1081</v>
      </c>
      <c r="C8" s="39" t="s">
        <v>225</v>
      </c>
      <c r="D8" s="40">
        <v>1</v>
      </c>
      <c r="E8" s="41"/>
      <c r="F8" s="41"/>
      <c r="G8" s="47"/>
      <c r="H8" s="43"/>
    </row>
    <row r="9" spans="1:8" s="30" customFormat="1" ht="33" customHeight="1">
      <c r="A9" s="37">
        <v>7</v>
      </c>
      <c r="B9" s="48" t="s">
        <v>1082</v>
      </c>
      <c r="C9" s="39" t="s">
        <v>225</v>
      </c>
      <c r="D9" s="40">
        <v>1</v>
      </c>
      <c r="E9" s="41"/>
      <c r="F9" s="41"/>
      <c r="G9" s="47"/>
      <c r="H9" s="43"/>
    </row>
    <row r="10" spans="1:8" s="30" customFormat="1" ht="33" customHeight="1">
      <c r="A10" s="49"/>
      <c r="B10" s="48"/>
      <c r="C10" s="50"/>
      <c r="D10" s="40"/>
      <c r="E10" s="41"/>
      <c r="F10" s="41"/>
      <c r="G10" s="47"/>
      <c r="H10" s="43"/>
    </row>
    <row r="11" spans="1:8" s="30" customFormat="1" ht="22.5" customHeight="1">
      <c r="A11" s="51"/>
      <c r="B11" s="51" t="s">
        <v>13</v>
      </c>
      <c r="C11" s="51"/>
      <c r="D11" s="51"/>
      <c r="E11" s="51"/>
      <c r="F11" s="52">
        <f>SUM(F2:F9)</f>
        <v>0</v>
      </c>
      <c r="G11" s="51"/>
      <c r="H11" s="43"/>
    </row>
  </sheetData>
  <sheetProtection/>
  <mergeCells count="2">
    <mergeCell ref="A1:G1"/>
    <mergeCell ref="I1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sjs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麻涌扩建#3变</dc:title>
  <dc:subject>材料清册</dc:subject>
  <dc:creator>xrc</dc:creator>
  <cp:keywords/>
  <dc:description/>
  <cp:lastModifiedBy>Judy</cp:lastModifiedBy>
  <dcterms:created xsi:type="dcterms:W3CDTF">1999-02-11T07:24:13Z</dcterms:created>
  <dcterms:modified xsi:type="dcterms:W3CDTF">2024-03-15T01:02:18Z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2052-11.8.2.8411</vt:lpwstr>
  </property>
  <property fmtid="{D5CDD505-2E9C-101B-9397-08002B2CF9AE}" pid="5" name="I">
    <vt:lpwstr>57FA45924020418B96FE93FCBC4B44F7_13</vt:lpwstr>
  </property>
</Properties>
</file>